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4115" windowHeight="11580"/>
  </bookViews>
  <sheets>
    <sheet name="INGR 1 " sheetId="1" r:id="rId1"/>
    <sheet name="INGR 2 " sheetId="2" r:id="rId2"/>
    <sheet name="INGR 3" sheetId="3" r:id="rId3"/>
    <sheet name="INGR 4 " sheetId="4" r:id="rId4"/>
    <sheet name="INGR 5" sheetId="5" r:id="rId5"/>
    <sheet name="INGR 6" sheetId="6" r:id="rId6"/>
    <sheet name="INGR 7" sheetId="7" r:id="rId7"/>
    <sheet name="INGR 8" sheetId="8" r:id="rId8"/>
    <sheet name="INGR 9" sheetId="9" r:id="rId9"/>
    <sheet name="INGR 10" sheetId="10" r:id="rId10"/>
    <sheet name="INGR 11" sheetId="11" r:id="rId11"/>
    <sheet name="CONVENIOS A DIC 2016" sheetId="13" r:id="rId12"/>
    <sheet name="SUBSIDIOS A DIC 2016" sheetId="14" r:id="rId13"/>
    <sheet name="INGR 12" sheetId="12" r:id="rId14"/>
    <sheet name="OBJETO (2)" sheetId="15" r:id="rId15"/>
    <sheet name="objeto devengado (2)" sheetId="16" r:id="rId16"/>
    <sheet name="FINALIDAD (2)" sheetId="17" r:id="rId17"/>
    <sheet name="FF DEVENGADO (2)" sheetId="18" r:id="rId18"/>
    <sheet name="FFUN (2)" sheetId="19" r:id="rId19"/>
    <sheet name="EJE-OBJETIVO DEVENGADO (2)" sheetId="20" r:id="rId20"/>
    <sheet name="EJE-OBJETIVO (2)" sheetId="21" r:id="rId21"/>
    <sheet name="ADMVA (2)" sheetId="22" r:id="rId22"/>
    <sheet name="RESUMEN POR  FUENTE" sheetId="24" r:id="rId23"/>
    <sheet name="CLASIFICACION ADMIN" sheetId="23" r:id="rId24"/>
    <sheet name="FONDOS" sheetId="25" r:id="rId25"/>
    <sheet name="F. EDUCACION BASICA" sheetId="26" r:id="rId26"/>
    <sheet name="F. SALUD" sheetId="27" r:id="rId27"/>
    <sheet name="F. INFRAESTRUCTURA" sheetId="28" r:id="rId28"/>
    <sheet name="F. fortalecimiento a mpios y df" sheetId="29" r:id="rId29"/>
    <sheet name="F. APORTACIONES MULTIPLES" sheetId="30" r:id="rId30"/>
    <sheet name="F. EDUCACION TECNOLOGICA" sheetId="31" r:id="rId31"/>
    <sheet name="F. SEGURIDAD PÚBLICA" sheetId="32" r:id="rId32"/>
    <sheet name="F. FORTALECIMIENTO DE LAS ENTID" sheetId="33" r:id="rId33"/>
    <sheet name="APORT_ENERO_DICIEMBRE2016" sheetId="35" r:id="rId34"/>
    <sheet name="DESCUENTO MPO 4to TRIM" sheetId="36" r:id="rId35"/>
    <sheet name="Concentrado deuda" sheetId="37" r:id="rId36"/>
    <sheet name="swaps-cap " sheetId="38" r:id="rId37"/>
    <sheet name="Formato Deuda 2016" sheetId="39" r:id="rId38"/>
    <sheet name="Creditos CP" sheetId="40" r:id="rId39"/>
    <sheet name="Evolución  deuda ene-dic " sheetId="41" r:id="rId40"/>
    <sheet name="DEUDA MPALene-diciembre" sheetId="42"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lta">[4]CATALOGOS!$J$1:$J$6</definedName>
    <definedName name="_xlnm.Print_Area" localSheetId="35">'Concentrado deuda'!$B$1:$N$33</definedName>
    <definedName name="_xlnm.Print_Area" localSheetId="11">'CONVENIOS A DIC 2016'!$A$1:$C$186</definedName>
    <definedName name="_xlnm.Print_Area" localSheetId="40">'DEUDA MPALene-diciembre'!$B$1:$G$5</definedName>
    <definedName name="_xlnm.Print_Area" localSheetId="39">'Evolución  deuda ene-dic '!$A$2:$I$25</definedName>
    <definedName name="_xlnm.Print_Area" localSheetId="4">'INGR 5'!$A$5:$E$77</definedName>
    <definedName name="Base_datos_IM" localSheetId="35">[8]INDIRECTA!#REF!</definedName>
    <definedName name="Base_datos_IM" localSheetId="38">[8]INDIRECTA!#REF!</definedName>
    <definedName name="Base_datos_IM" localSheetId="34">[8]INDIRECTA!#REF!</definedName>
    <definedName name="Base_datos_IM" localSheetId="40">[8]INDIRECTA!#REF!</definedName>
    <definedName name="Base_datos_IM" localSheetId="39">[8]INDIRECTA!#REF!</definedName>
    <definedName name="Base_datos_IM" localSheetId="26">[5]INDIRECTA!#REF!</definedName>
    <definedName name="Base_datos_IM" localSheetId="37">[8]INDIRECTA!#REF!</definedName>
    <definedName name="Base_datos_IM" localSheetId="36">[8]INDIRECTA!#REF!</definedName>
    <definedName name="Base_datos_IM">[5]INDIRECTA!#REF!</definedName>
    <definedName name="_xlnm.Database" localSheetId="35">[8]INDIRECTA!#REF!</definedName>
    <definedName name="_xlnm.Database" localSheetId="38">[8]INDIRECTA!#REF!</definedName>
    <definedName name="_xlnm.Database" localSheetId="34">[8]INDIRECTA!#REF!</definedName>
    <definedName name="_xlnm.Database" localSheetId="40">[8]INDIRECTA!#REF!</definedName>
    <definedName name="_xlnm.Database" localSheetId="39">[8]INDIRECTA!#REF!</definedName>
    <definedName name="_xlnm.Database" localSheetId="26">[5]INDIRECTA!#REF!</definedName>
    <definedName name="_xlnm.Database" localSheetId="37">[8]INDIRECTA!#REF!</definedName>
    <definedName name="_xlnm.Database" localSheetId="36">[8]INDIRECTA!#REF!</definedName>
    <definedName name="_xlnm.Database">[5]INDIRECTA!#REF!</definedName>
    <definedName name="bonos" localSheetId="35">#REF!</definedName>
    <definedName name="bonos" localSheetId="38">#REF!</definedName>
    <definedName name="bonos" localSheetId="34">#REF!</definedName>
    <definedName name="bonos" localSheetId="40">#REF!</definedName>
    <definedName name="bonos" localSheetId="39">#REF!</definedName>
    <definedName name="bonos" localSheetId="26">#REF!</definedName>
    <definedName name="bonos" localSheetId="37">#REF!</definedName>
    <definedName name="bonos" localSheetId="36">#REF!</definedName>
    <definedName name="bonos">#REF!</definedName>
    <definedName name="CCC" localSheetId="35">#REF!</definedName>
    <definedName name="CCC" localSheetId="38">#REF!</definedName>
    <definedName name="CCC" localSheetId="34">#REF!</definedName>
    <definedName name="CCC" localSheetId="40">#REF!</definedName>
    <definedName name="CCC" localSheetId="39">#REF!</definedName>
    <definedName name="CCC" localSheetId="26">#REF!</definedName>
    <definedName name="CCC" localSheetId="37">#REF!</definedName>
    <definedName name="CCC" localSheetId="36">#REF!</definedName>
    <definedName name="CCC">#REF!</definedName>
    <definedName name="concentrado" localSheetId="35">#REF!</definedName>
    <definedName name="concentrado" localSheetId="38">#REF!</definedName>
    <definedName name="concentrado" localSheetId="34">#REF!</definedName>
    <definedName name="concentrado" localSheetId="40">#REF!</definedName>
    <definedName name="concentrado" localSheetId="39">#REF!</definedName>
    <definedName name="concentrado" localSheetId="26">#REF!</definedName>
    <definedName name="concentrado" localSheetId="37">#REF!</definedName>
    <definedName name="concentrado" localSheetId="36">#REF!</definedName>
    <definedName name="concentrado">#REF!</definedName>
    <definedName name="DEUDA_PUBLICA_DE_ENTIDADES_FEDERATIVAS_Y_MUNICIPIOS_POR_TIPO_DE_DEUDOR" localSheetId="35">#REF!</definedName>
    <definedName name="DEUDA_PUBLICA_DE_ENTIDADES_FEDERATIVAS_Y_MUNICIPIOS_POR_TIPO_DE_DEUDOR" localSheetId="38">#REF!</definedName>
    <definedName name="DEUDA_PUBLICA_DE_ENTIDADES_FEDERATIVAS_Y_MUNICIPIOS_POR_TIPO_DE_DEUDOR" localSheetId="34">#REF!</definedName>
    <definedName name="DEUDA_PUBLICA_DE_ENTIDADES_FEDERATIVAS_Y_MUNICIPIOS_POR_TIPO_DE_DEUDOR" localSheetId="40">#REF!</definedName>
    <definedName name="DEUDA_PUBLICA_DE_ENTIDADES_FEDERATIVAS_Y_MUNICIPIOS_POR_TIPO_DE_DEUDOR" localSheetId="39">#REF!</definedName>
    <definedName name="DEUDA_PUBLICA_DE_ENTIDADES_FEDERATIVAS_Y_MUNICIPIOS_POR_TIPO_DE_DEUDOR" localSheetId="26">#REF!</definedName>
    <definedName name="DEUDA_PUBLICA_DE_ENTIDADES_FEDERATIVAS_Y_MUNICIPIOS_POR_TIPO_DE_DEUDOR" localSheetId="37">#REF!</definedName>
    <definedName name="DEUDA_PUBLICA_DE_ENTIDADES_FEDERATIVAS_Y_MUNICIPIOS_POR_TIPO_DE_DEUDOR" localSheetId="36">#REF!</definedName>
    <definedName name="DEUDA_PUBLICA_DE_ENTIDADES_FEDERATIVAS_Y_MUNICIPIOS_POR_TIPO_DE_DEUDOR">#REF!</definedName>
    <definedName name="ENERO">#REF!</definedName>
    <definedName name="garantia" localSheetId="35">#REF!</definedName>
    <definedName name="garantia" localSheetId="38">#REF!</definedName>
    <definedName name="garantia" localSheetId="34">#REF!</definedName>
    <definedName name="garantia" localSheetId="40">#REF!</definedName>
    <definedName name="garantia" localSheetId="39">#REF!</definedName>
    <definedName name="garantia" localSheetId="26">#REF!</definedName>
    <definedName name="garantia" localSheetId="37">#REF!</definedName>
    <definedName name="garantia" localSheetId="36">#REF!</definedName>
    <definedName name="garantia">#REF!</definedName>
    <definedName name="GobEdo" localSheetId="35">#REF!</definedName>
    <definedName name="GobEdo" localSheetId="38">#REF!</definedName>
    <definedName name="GobEdo" localSheetId="34">#REF!</definedName>
    <definedName name="GobEdo" localSheetId="40">#REF!</definedName>
    <definedName name="GobEdo" localSheetId="39">#REF!</definedName>
    <definedName name="GobEdo" localSheetId="26">#REF!</definedName>
    <definedName name="GobEdo" localSheetId="37">#REF!</definedName>
    <definedName name="GobEdo" localSheetId="36">#REF!</definedName>
    <definedName name="GobEdo">#REF!</definedName>
    <definedName name="HSep_2010" localSheetId="35">#REF!</definedName>
    <definedName name="HSep_2010" localSheetId="38">#REF!</definedName>
    <definedName name="HSep_2010" localSheetId="34">#REF!</definedName>
    <definedName name="HSep_2010" localSheetId="40">#REF!</definedName>
    <definedName name="HSep_2010" localSheetId="39">#REF!</definedName>
    <definedName name="HSep_2010" localSheetId="26">#REF!</definedName>
    <definedName name="HSep_2010" localSheetId="37">#REF!</definedName>
    <definedName name="HSep_2010" localSheetId="36">#REF!</definedName>
    <definedName name="HSep_2010">#REF!</definedName>
    <definedName name="L" localSheetId="35">#REF!</definedName>
    <definedName name="L" localSheetId="38">#REF!</definedName>
    <definedName name="L" localSheetId="34">#REF!</definedName>
    <definedName name="L" localSheetId="40">#REF!</definedName>
    <definedName name="L" localSheetId="39">#REF!</definedName>
    <definedName name="L" localSheetId="26">#REF!</definedName>
    <definedName name="L" localSheetId="37">#REF!</definedName>
    <definedName name="L" localSheetId="36">#REF!</definedName>
    <definedName name="L">#REF!</definedName>
    <definedName name="mensual" localSheetId="35">#REF!</definedName>
    <definedName name="mensual" localSheetId="38">#REF!</definedName>
    <definedName name="mensual" localSheetId="34">#REF!</definedName>
    <definedName name="mensual" localSheetId="40">#REF!</definedName>
    <definedName name="mensual" localSheetId="39">#REF!</definedName>
    <definedName name="mensual" localSheetId="26">#REF!</definedName>
    <definedName name="mensual" localSheetId="37">#REF!</definedName>
    <definedName name="mensual" localSheetId="36">#REF!</definedName>
    <definedName name="mensual">#REF!</definedName>
    <definedName name="MIRES" localSheetId="35">[8]INDIRECTA!#REF!</definedName>
    <definedName name="MIRES" localSheetId="38">[8]INDIRECTA!#REF!</definedName>
    <definedName name="MIRES" localSheetId="34">[8]INDIRECTA!#REF!</definedName>
    <definedName name="MIRES" localSheetId="40">[8]INDIRECTA!#REF!</definedName>
    <definedName name="MIRES" localSheetId="39">[8]INDIRECTA!#REF!</definedName>
    <definedName name="MIRES" localSheetId="26">[5]INDIRECTA!#REF!</definedName>
    <definedName name="MIRES" localSheetId="37">[8]INDIRECTA!#REF!</definedName>
    <definedName name="MIRES" localSheetId="36">[8]INDIRECTA!#REF!</definedName>
    <definedName name="MIRES">[5]INDIRECTA!#REF!</definedName>
    <definedName name="NOMINA" localSheetId="11">#REF!</definedName>
    <definedName name="NOMINA" localSheetId="29">#REF!</definedName>
    <definedName name="NOMINA" localSheetId="25">#REF!</definedName>
    <definedName name="NOMINA" localSheetId="30">#REF!</definedName>
    <definedName name="NOMINA" localSheetId="28">#REF!</definedName>
    <definedName name="NOMINA" localSheetId="32">#REF!</definedName>
    <definedName name="NOMINA" localSheetId="27">#REF!</definedName>
    <definedName name="NOMINA" localSheetId="26">#REF!</definedName>
    <definedName name="NOMINA" localSheetId="31">#REF!</definedName>
    <definedName name="NOMINA" localSheetId="24">#REF!</definedName>
    <definedName name="NOMINA" localSheetId="0">#REF!</definedName>
    <definedName name="NOMINA" localSheetId="13">#REF!</definedName>
    <definedName name="NOMINA" localSheetId="1">#REF!</definedName>
    <definedName name="NOMINA" localSheetId="2">#REF!</definedName>
    <definedName name="NOMINA" localSheetId="3">#REF!</definedName>
    <definedName name="NOMINA" localSheetId="8">#REF!</definedName>
    <definedName name="NOMINA" localSheetId="12">#REF!</definedName>
    <definedName name="NOMINA">#REF!</definedName>
    <definedName name="NUEVOOO" localSheetId="26">#REF!</definedName>
    <definedName name="NUEVOOO" localSheetId="12">#REF!</definedName>
    <definedName name="NUEVOOO">#REF!</definedName>
    <definedName name="oax" localSheetId="35">#REF!</definedName>
    <definedName name="oax" localSheetId="38">#REF!</definedName>
    <definedName name="oax" localSheetId="34">#REF!</definedName>
    <definedName name="oax" localSheetId="40">#REF!</definedName>
    <definedName name="oax" localSheetId="39">#REF!</definedName>
    <definedName name="oax" localSheetId="26">#REF!</definedName>
    <definedName name="oax" localSheetId="37">#REF!</definedName>
    <definedName name="oax" localSheetId="36">#REF!</definedName>
    <definedName name="oax">#REF!</definedName>
    <definedName name="qq" localSheetId="35">#REF!</definedName>
    <definedName name="qq" localSheetId="38">#REF!</definedName>
    <definedName name="qq" localSheetId="34">#REF!</definedName>
    <definedName name="qq" localSheetId="40">#REF!</definedName>
    <definedName name="qq" localSheetId="39">#REF!</definedName>
    <definedName name="qq" localSheetId="26">#REF!</definedName>
    <definedName name="qq" localSheetId="37">#REF!</definedName>
    <definedName name="qq" localSheetId="36">#REF!</definedName>
    <definedName name="qq">#REF!</definedName>
    <definedName name="RESP" localSheetId="35">#REF!</definedName>
    <definedName name="RESP" localSheetId="38">#REF!</definedName>
    <definedName name="RESP" localSheetId="34">#REF!</definedName>
    <definedName name="RESP" localSheetId="40">#REF!</definedName>
    <definedName name="RESP" localSheetId="39">#REF!</definedName>
    <definedName name="RESP" localSheetId="26">#REF!</definedName>
    <definedName name="RESP" localSheetId="37">#REF!</definedName>
    <definedName name="RESP" localSheetId="36">#REF!</definedName>
    <definedName name="RESP">#REF!</definedName>
    <definedName name="sobretasa" localSheetId="35">#REF!</definedName>
    <definedName name="sobretasa" localSheetId="38">#REF!</definedName>
    <definedName name="sobretasa" localSheetId="34">#REF!</definedName>
    <definedName name="sobretasa" localSheetId="40">#REF!</definedName>
    <definedName name="sobretasa" localSheetId="39">#REF!</definedName>
    <definedName name="sobretasa" localSheetId="26">#REF!</definedName>
    <definedName name="sobretasa" localSheetId="37">#REF!</definedName>
    <definedName name="sobretasa" localSheetId="36">#REF!</definedName>
    <definedName name="sobretasa">#REF!</definedName>
    <definedName name="tasas" localSheetId="35">#REF!</definedName>
    <definedName name="tasas" localSheetId="38">#REF!</definedName>
    <definedName name="tasas" localSheetId="34">#REF!</definedName>
    <definedName name="tasas" localSheetId="40">#REF!</definedName>
    <definedName name="tasas" localSheetId="39">#REF!</definedName>
    <definedName name="tasas" localSheetId="26">#REF!</definedName>
    <definedName name="tasas" localSheetId="37">#REF!</definedName>
    <definedName name="tasas" localSheetId="36">#REF!</definedName>
    <definedName name="tasas">#REF!</definedName>
    <definedName name="_xlnm.Print_Titles" localSheetId="33">APORT_ENERO_DICIEMBRE2016!$5:$5</definedName>
    <definedName name="_xlnm.Print_Titles" localSheetId="11">'CONVENIOS A DIC 2016'!$1:$5</definedName>
    <definedName name="_xlnm.Print_Titles" localSheetId="34">'DESCUENTO MPO 4to TRIM'!$2:$6</definedName>
    <definedName name="_xlnm.Print_Titles" localSheetId="4">'INGR 5'!$5:$13</definedName>
    <definedName name="_xlnm.Print_Titles" localSheetId="12">'SUBSIDIOS A DIC 2016'!$1:$5</definedName>
    <definedName name="VER" localSheetId="35">#REF!</definedName>
    <definedName name="VER" localSheetId="38">#REF!</definedName>
    <definedName name="VER" localSheetId="34">#REF!</definedName>
    <definedName name="VER" localSheetId="40">#REF!</definedName>
    <definedName name="VER" localSheetId="39">#REF!</definedName>
    <definedName name="VER" localSheetId="26">#REF!</definedName>
    <definedName name="VER" localSheetId="37">#REF!</definedName>
    <definedName name="VER" localSheetId="36">#REF!</definedName>
    <definedName name="VER">#REF!</definedName>
    <definedName name="W">[7]CATALOGOS!$E$1:$E$3</definedName>
    <definedName name="X">[7]CATALOGOS!$G$1:$G$6</definedName>
  </definedNames>
  <calcPr calcId="145621"/>
</workbook>
</file>

<file path=xl/calcChain.xml><?xml version="1.0" encoding="utf-8"?>
<calcChain xmlns="http://schemas.openxmlformats.org/spreadsheetml/2006/main">
  <c r="B14" i="1" l="1"/>
  <c r="C14" i="1"/>
  <c r="C13" i="1" s="1"/>
  <c r="C11" i="1" s="1"/>
  <c r="D14" i="1"/>
  <c r="F14" i="1" s="1"/>
  <c r="B15" i="1"/>
  <c r="C15" i="1"/>
  <c r="D15" i="1"/>
  <c r="E15" i="1"/>
  <c r="B16" i="1"/>
  <c r="B13" i="1" s="1"/>
  <c r="C16" i="1"/>
  <c r="D16" i="1"/>
  <c r="G16" i="1" s="1"/>
  <c r="E16" i="1"/>
  <c r="F16" i="1"/>
  <c r="B17" i="1"/>
  <c r="C17" i="1"/>
  <c r="D17" i="1"/>
  <c r="G17" i="1" s="1"/>
  <c r="B19" i="1"/>
  <c r="C19" i="1"/>
  <c r="C18" i="1" s="1"/>
  <c r="D19" i="1"/>
  <c r="E19" i="1" s="1"/>
  <c r="B20" i="1"/>
  <c r="B18" i="1" s="1"/>
  <c r="C20" i="1"/>
  <c r="D20" i="1"/>
  <c r="G20" i="1" s="1"/>
  <c r="E20" i="1"/>
  <c r="F20" i="1"/>
  <c r="B21" i="1"/>
  <c r="C21" i="1"/>
  <c r="D21" i="1"/>
  <c r="E21" i="1" s="1"/>
  <c r="B27" i="1"/>
  <c r="B25" i="1" s="1"/>
  <c r="B23" i="1" s="1"/>
  <c r="C27" i="1"/>
  <c r="D27" i="1"/>
  <c r="G27" i="1" s="1"/>
  <c r="E27" i="1"/>
  <c r="F27" i="1"/>
  <c r="B29" i="1"/>
  <c r="C29" i="1"/>
  <c r="C25" i="1" s="1"/>
  <c r="C23" i="1" s="1"/>
  <c r="D29" i="1"/>
  <c r="G29" i="1" s="1"/>
  <c r="B31" i="1"/>
  <c r="C31" i="1"/>
  <c r="D31" i="1"/>
  <c r="G31" i="1" s="1"/>
  <c r="E31" i="1"/>
  <c r="F31" i="1"/>
  <c r="B34" i="1"/>
  <c r="C34" i="1"/>
  <c r="D34" i="1"/>
  <c r="E34" i="1" s="1"/>
  <c r="B38" i="1"/>
  <c r="G38" i="1" s="1"/>
  <c r="D38" i="1"/>
  <c r="E38" i="1"/>
  <c r="B40" i="1"/>
  <c r="G40" i="1" s="1"/>
  <c r="E40" i="1"/>
  <c r="B11" i="1" l="1"/>
  <c r="D25" i="1"/>
  <c r="G21" i="1"/>
  <c r="G14" i="1"/>
  <c r="F29" i="1"/>
  <c r="F21" i="1"/>
  <c r="F17" i="1"/>
  <c r="D13" i="1"/>
  <c r="E29" i="1"/>
  <c r="E25" i="1" s="1"/>
  <c r="E23" i="1" s="1"/>
  <c r="E17" i="1"/>
  <c r="E14" i="1"/>
  <c r="G34" i="1"/>
  <c r="F34" i="1"/>
  <c r="G19" i="1"/>
  <c r="F19" i="1"/>
  <c r="D18" i="1"/>
  <c r="F13" i="42"/>
  <c r="G13" i="42" s="1"/>
  <c r="F12" i="42"/>
  <c r="G12" i="42" s="1"/>
  <c r="G10" i="42" s="1"/>
  <c r="F10" i="42"/>
  <c r="E10" i="42"/>
  <c r="D10" i="42"/>
  <c r="C10" i="42"/>
  <c r="G26" i="41"/>
  <c r="G25" i="41"/>
  <c r="G24" i="41"/>
  <c r="I23" i="41"/>
  <c r="I22" i="41" s="1"/>
  <c r="H23" i="41"/>
  <c r="H22" i="41" s="1"/>
  <c r="G23" i="41"/>
  <c r="G22" i="41" s="1"/>
  <c r="F23" i="41"/>
  <c r="F22" i="41" s="1"/>
  <c r="E23" i="41"/>
  <c r="E22" i="41"/>
  <c r="G21" i="41"/>
  <c r="P20" i="41"/>
  <c r="G20" i="41"/>
  <c r="G19" i="41"/>
  <c r="G18" i="41"/>
  <c r="G17" i="41"/>
  <c r="I16" i="41"/>
  <c r="I15" i="41" s="1"/>
  <c r="H16" i="41"/>
  <c r="H15" i="41" s="1"/>
  <c r="G16" i="41"/>
  <c r="G15" i="41" s="1"/>
  <c r="F16" i="41"/>
  <c r="F15" i="41" s="1"/>
  <c r="E16" i="41"/>
  <c r="E15" i="41"/>
  <c r="G14" i="41"/>
  <c r="G13" i="41"/>
  <c r="G12" i="41" s="1"/>
  <c r="I12" i="41"/>
  <c r="H12" i="41"/>
  <c r="F12" i="41"/>
  <c r="E12" i="41"/>
  <c r="G11" i="41"/>
  <c r="G10" i="41"/>
  <c r="G9" i="41"/>
  <c r="G6" i="41" s="1"/>
  <c r="G8" i="41"/>
  <c r="G7" i="41"/>
  <c r="I6" i="41"/>
  <c r="H6" i="41"/>
  <c r="H5" i="41" s="1"/>
  <c r="F6" i="41"/>
  <c r="F5" i="41" s="1"/>
  <c r="E6" i="41"/>
  <c r="E5" i="41" s="1"/>
  <c r="E27" i="41" s="1"/>
  <c r="I5" i="41"/>
  <c r="BK124" i="39"/>
  <c r="BK123" i="39"/>
  <c r="BK122" i="39"/>
  <c r="BJ121" i="39"/>
  <c r="BJ120" i="39" s="1"/>
  <c r="BJ119" i="39" s="1"/>
  <c r="BI121" i="39"/>
  <c r="BI120" i="39" s="1"/>
  <c r="BI119" i="39" s="1"/>
  <c r="BH121" i="39"/>
  <c r="BG121" i="39"/>
  <c r="BK121" i="39" s="1"/>
  <c r="BH120" i="39"/>
  <c r="BH119" i="39" s="1"/>
  <c r="BG120" i="39"/>
  <c r="BK120" i="39" s="1"/>
  <c r="BK117" i="39"/>
  <c r="BK116" i="39"/>
  <c r="BK115" i="39"/>
  <c r="BK114" i="39" s="1"/>
  <c r="BJ114" i="39"/>
  <c r="BI114" i="39"/>
  <c r="BH114" i="39"/>
  <c r="BG114" i="39"/>
  <c r="BK113" i="39"/>
  <c r="BK112" i="39"/>
  <c r="BK111" i="39" s="1"/>
  <c r="BJ112" i="39"/>
  <c r="BJ111" i="39" s="1"/>
  <c r="BI112" i="39"/>
  <c r="BI111" i="39" s="1"/>
  <c r="BH112" i="39"/>
  <c r="BG112" i="39"/>
  <c r="BH111" i="39"/>
  <c r="BG111" i="39"/>
  <c r="BK110" i="39"/>
  <c r="BK109" i="39"/>
  <c r="BK108" i="39"/>
  <c r="BK107" i="39"/>
  <c r="BK106" i="39"/>
  <c r="BK105" i="39" s="1"/>
  <c r="BK104" i="39" s="1"/>
  <c r="BJ105" i="39"/>
  <c r="BJ104" i="39" s="1"/>
  <c r="BJ103" i="39" s="1"/>
  <c r="BJ101" i="39" s="1"/>
  <c r="BI105" i="39"/>
  <c r="BI104" i="39" s="1"/>
  <c r="BI103" i="39" s="1"/>
  <c r="BI101" i="39" s="1"/>
  <c r="BH105" i="39"/>
  <c r="BH104" i="39" s="1"/>
  <c r="BH103" i="39" s="1"/>
  <c r="BH101" i="39" s="1"/>
  <c r="BG105" i="39"/>
  <c r="BG104" i="39"/>
  <c r="BG103" i="39" s="1"/>
  <c r="AZ93" i="39"/>
  <c r="BA93" i="39" s="1"/>
  <c r="AZ92" i="39"/>
  <c r="BA92" i="39" s="1"/>
  <c r="BB91" i="39"/>
  <c r="AZ91" i="39"/>
  <c r="BA91" i="39" s="1"/>
  <c r="BA89" i="39" s="1"/>
  <c r="BB89" i="39"/>
  <c r="AY89" i="39"/>
  <c r="AX89" i="39"/>
  <c r="AW89" i="39"/>
  <c r="AQ76" i="39"/>
  <c r="AR76" i="39" s="1"/>
  <c r="AR75" i="39"/>
  <c r="AR74" i="39"/>
  <c r="AR73" i="39"/>
  <c r="AS72" i="39"/>
  <c r="AR72" i="39"/>
  <c r="AR70" i="39" s="1"/>
  <c r="AS70" i="39"/>
  <c r="AQ70" i="39"/>
  <c r="AO70" i="39"/>
  <c r="AN70" i="39"/>
  <c r="AK58" i="39"/>
  <c r="AJ58" i="39"/>
  <c r="AH58" i="39"/>
  <c r="AG58" i="39"/>
  <c r="AK57" i="39"/>
  <c r="AJ57" i="39"/>
  <c r="AH57" i="39"/>
  <c r="AG57" i="39"/>
  <c r="AJ56" i="39"/>
  <c r="AG56" i="39"/>
  <c r="AJ55" i="39"/>
  <c r="AK55" i="39" s="1"/>
  <c r="AH55" i="39"/>
  <c r="AG55" i="39"/>
  <c r="AG54" i="39" s="1"/>
  <c r="AE54" i="39"/>
  <c r="AJ54" i="39" s="1"/>
  <c r="AK54" i="39" s="1"/>
  <c r="AC54" i="39"/>
  <c r="AA54" i="39"/>
  <c r="AC51" i="39"/>
  <c r="AA51" i="39"/>
  <c r="U38" i="39"/>
  <c r="T38" i="39"/>
  <c r="Q38" i="39"/>
  <c r="R38" i="39" s="1"/>
  <c r="T37" i="39"/>
  <c r="U37" i="39" s="1"/>
  <c r="Q37" i="39"/>
  <c r="R37" i="39" s="1"/>
  <c r="U36" i="39"/>
  <c r="T36" i="39"/>
  <c r="Q36" i="39"/>
  <c r="R36" i="39" s="1"/>
  <c r="Q35" i="39"/>
  <c r="R35" i="39" s="1"/>
  <c r="O35" i="39"/>
  <c r="N35" i="39"/>
  <c r="T35" i="39" s="1"/>
  <c r="U35" i="39" s="1"/>
  <c r="M35" i="39"/>
  <c r="R34" i="39"/>
  <c r="Q34" i="39"/>
  <c r="Q33" i="39"/>
  <c r="Q32" i="39"/>
  <c r="Q31" i="39" s="1"/>
  <c r="R31" i="39" s="1"/>
  <c r="O31" i="39"/>
  <c r="M31" i="39"/>
  <c r="O29" i="39"/>
  <c r="Q29" i="39" s="1"/>
  <c r="R29" i="39" s="1"/>
  <c r="N29" i="39"/>
  <c r="T29" i="39" s="1"/>
  <c r="M29" i="39"/>
  <c r="P27" i="39"/>
  <c r="M27" i="39"/>
  <c r="G24" i="39"/>
  <c r="H16" i="39"/>
  <c r="G16" i="39"/>
  <c r="H15" i="39"/>
  <c r="G15" i="39"/>
  <c r="H14" i="39"/>
  <c r="G14" i="39"/>
  <c r="F12" i="39"/>
  <c r="G12" i="39" s="1"/>
  <c r="E12" i="39"/>
  <c r="H12" i="39" s="1"/>
  <c r="H10" i="39"/>
  <c r="G10" i="39"/>
  <c r="F8" i="39"/>
  <c r="F24" i="37"/>
  <c r="F17" i="37"/>
  <c r="F6" i="37"/>
  <c r="E13" i="1" l="1"/>
  <c r="D11" i="1"/>
  <c r="G13" i="1"/>
  <c r="F13" i="1"/>
  <c r="F18" i="1"/>
  <c r="E18" i="1"/>
  <c r="G18" i="1"/>
  <c r="D23" i="1"/>
  <c r="G25" i="1"/>
  <c r="F25" i="1"/>
  <c r="G5" i="41"/>
  <c r="G27" i="41" s="1"/>
  <c r="I27" i="41"/>
  <c r="F27" i="41"/>
  <c r="H27" i="41"/>
  <c r="BK103" i="39"/>
  <c r="BG101" i="39"/>
  <c r="BK101" i="39" s="1"/>
  <c r="E8" i="39"/>
  <c r="AZ89" i="39"/>
  <c r="N27" i="39"/>
  <c r="O27" i="39"/>
  <c r="Q27" i="39" s="1"/>
  <c r="R27" i="39" s="1"/>
  <c r="AE51" i="39"/>
  <c r="AH54" i="39"/>
  <c r="BG119" i="39"/>
  <c r="BK119" i="39" s="1"/>
  <c r="F23" i="1" l="1"/>
  <c r="G23" i="1"/>
  <c r="E11" i="1"/>
  <c r="F11" i="1"/>
  <c r="G11" i="1"/>
  <c r="AJ51" i="39"/>
  <c r="AK51" i="39" s="1"/>
  <c r="AH51" i="39"/>
  <c r="AG51" i="39"/>
  <c r="T27" i="39"/>
  <c r="U27" i="39" s="1"/>
  <c r="H8" i="39"/>
  <c r="G8" i="39"/>
  <c r="F7" i="36" l="1"/>
  <c r="F8" i="36"/>
  <c r="F9" i="36"/>
  <c r="F10" i="36"/>
  <c r="F11" i="36"/>
  <c r="F12" i="36"/>
  <c r="F13" i="36"/>
  <c r="F14"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92" i="36"/>
  <c r="F93" i="36"/>
  <c r="F94" i="36"/>
  <c r="F95" i="36"/>
  <c r="F96" i="36"/>
  <c r="F97" i="36"/>
  <c r="F98" i="36"/>
  <c r="E576" i="35" l="1"/>
  <c r="E575" i="35"/>
  <c r="E574" i="35"/>
  <c r="E573" i="35"/>
  <c r="E572" i="35"/>
  <c r="E571" i="35"/>
  <c r="E570" i="35"/>
  <c r="E569" i="35"/>
  <c r="E568" i="35"/>
  <c r="E567" i="35"/>
  <c r="E566" i="35"/>
  <c r="E565" i="35"/>
  <c r="E564" i="35"/>
  <c r="E563" i="35"/>
  <c r="E562" i="35"/>
  <c r="E561" i="35"/>
  <c r="E560" i="35"/>
  <c r="E559" i="35"/>
  <c r="E558" i="35"/>
  <c r="E557" i="35"/>
  <c r="E556" i="35"/>
  <c r="E555" i="35"/>
  <c r="E554" i="35"/>
  <c r="E553" i="35"/>
  <c r="E552" i="35"/>
  <c r="E551" i="35"/>
  <c r="E550" i="35"/>
  <c r="E549" i="35"/>
  <c r="E548" i="35"/>
  <c r="E547" i="35"/>
  <c r="E546" i="35"/>
  <c r="E545" i="35"/>
  <c r="E544" i="35"/>
  <c r="E543" i="35"/>
  <c r="E542" i="35"/>
  <c r="E541" i="35"/>
  <c r="E540" i="35"/>
  <c r="E539" i="35"/>
  <c r="E538" i="35"/>
  <c r="E537" i="35"/>
  <c r="E536" i="35"/>
  <c r="E535" i="35"/>
  <c r="E534" i="35"/>
  <c r="E533" i="35"/>
  <c r="E532" i="35"/>
  <c r="E531" i="35"/>
  <c r="E530" i="35"/>
  <c r="E529" i="35"/>
  <c r="E528" i="35"/>
  <c r="E527" i="35"/>
  <c r="E526" i="35"/>
  <c r="E525" i="35"/>
  <c r="E524" i="35"/>
  <c r="E523" i="35"/>
  <c r="E522" i="35"/>
  <c r="E521" i="35"/>
  <c r="E520" i="35"/>
  <c r="E519" i="35"/>
  <c r="E518" i="35"/>
  <c r="E517" i="35"/>
  <c r="E516" i="35"/>
  <c r="E515" i="35"/>
  <c r="E514" i="35"/>
  <c r="E513" i="35"/>
  <c r="E512" i="35"/>
  <c r="E511" i="35"/>
  <c r="E510" i="35"/>
  <c r="E509" i="35"/>
  <c r="E508" i="35"/>
  <c r="E507" i="35"/>
  <c r="E506" i="35"/>
  <c r="E505" i="35"/>
  <c r="E504" i="35"/>
  <c r="E503" i="35"/>
  <c r="E502" i="35"/>
  <c r="E501" i="35"/>
  <c r="E500" i="35"/>
  <c r="E499" i="35"/>
  <c r="E498" i="35"/>
  <c r="E497" i="35"/>
  <c r="E496" i="35"/>
  <c r="E495" i="35"/>
  <c r="E494" i="35"/>
  <c r="E493" i="35"/>
  <c r="E492" i="35"/>
  <c r="E491" i="35"/>
  <c r="E490" i="35"/>
  <c r="E489" i="35"/>
  <c r="E488" i="35"/>
  <c r="E487" i="35"/>
  <c r="E486" i="35"/>
  <c r="E485" i="35"/>
  <c r="E484" i="35"/>
  <c r="E483" i="35"/>
  <c r="E482" i="35"/>
  <c r="E481" i="35"/>
  <c r="E480" i="35"/>
  <c r="E479" i="35"/>
  <c r="E478" i="35"/>
  <c r="E477" i="35"/>
  <c r="E476" i="35"/>
  <c r="E475" i="35"/>
  <c r="E474" i="35"/>
  <c r="E473" i="35"/>
  <c r="E472" i="35"/>
  <c r="E471" i="35"/>
  <c r="E470" i="35"/>
  <c r="E469" i="35"/>
  <c r="E468" i="35"/>
  <c r="E467" i="35"/>
  <c r="E466" i="35"/>
  <c r="E465" i="35"/>
  <c r="E464" i="35"/>
  <c r="E463" i="35"/>
  <c r="E462" i="35"/>
  <c r="E461" i="35"/>
  <c r="E460" i="35"/>
  <c r="E459" i="35"/>
  <c r="E458" i="35"/>
  <c r="E457" i="35"/>
  <c r="E456" i="35"/>
  <c r="E455" i="35"/>
  <c r="E454" i="35"/>
  <c r="E453" i="35"/>
  <c r="E452" i="35"/>
  <c r="E451" i="35"/>
  <c r="E450" i="35"/>
  <c r="E449" i="35"/>
  <c r="E448" i="35"/>
  <c r="E447" i="35"/>
  <c r="E446" i="35"/>
  <c r="E445" i="35"/>
  <c r="E444" i="35"/>
  <c r="E443" i="35"/>
  <c r="E442" i="35"/>
  <c r="E441" i="35"/>
  <c r="E440" i="35"/>
  <c r="E439" i="35"/>
  <c r="E438" i="35"/>
  <c r="E437" i="35"/>
  <c r="E436" i="35"/>
  <c r="E435" i="35"/>
  <c r="E434" i="35"/>
  <c r="E433" i="35"/>
  <c r="E432" i="35"/>
  <c r="E431" i="35"/>
  <c r="E430" i="35"/>
  <c r="E429" i="35"/>
  <c r="E428" i="35"/>
  <c r="E427" i="35"/>
  <c r="E426" i="35"/>
  <c r="E425" i="35"/>
  <c r="E424" i="35"/>
  <c r="E423" i="35"/>
  <c r="E422" i="35"/>
  <c r="E421" i="35"/>
  <c r="E420" i="35"/>
  <c r="E419" i="35"/>
  <c r="E418" i="35"/>
  <c r="E417" i="35"/>
  <c r="E416" i="35"/>
  <c r="E415" i="35"/>
  <c r="E414" i="35"/>
  <c r="E413" i="35"/>
  <c r="E412" i="35"/>
  <c r="E411" i="35"/>
  <c r="E410" i="35"/>
  <c r="E409" i="35"/>
  <c r="E408" i="35"/>
  <c r="E407" i="35"/>
  <c r="E406" i="35"/>
  <c r="E405" i="35"/>
  <c r="E404" i="35"/>
  <c r="E403" i="35"/>
  <c r="E402" i="35"/>
  <c r="E401" i="35"/>
  <c r="E400" i="35"/>
  <c r="E399" i="35"/>
  <c r="E398" i="35"/>
  <c r="E397" i="35"/>
  <c r="E396" i="35"/>
  <c r="E395" i="35"/>
  <c r="E394" i="35"/>
  <c r="E393" i="35"/>
  <c r="E392" i="35"/>
  <c r="E391" i="35"/>
  <c r="E390" i="35"/>
  <c r="E389" i="35"/>
  <c r="E388" i="35"/>
  <c r="E387" i="35"/>
  <c r="E386" i="35"/>
  <c r="E385" i="35"/>
  <c r="E384" i="35"/>
  <c r="E383" i="35"/>
  <c r="E382" i="35"/>
  <c r="E381" i="35"/>
  <c r="E380" i="35"/>
  <c r="E379" i="35"/>
  <c r="E378" i="35"/>
  <c r="E377" i="35"/>
  <c r="E376" i="35"/>
  <c r="E375" i="35"/>
  <c r="E374" i="35"/>
  <c r="E373" i="35"/>
  <c r="E372" i="35"/>
  <c r="E371" i="35"/>
  <c r="E370" i="35"/>
  <c r="E369" i="35"/>
  <c r="E368" i="35"/>
  <c r="E367" i="35"/>
  <c r="E366" i="35"/>
  <c r="E365" i="35"/>
  <c r="E364" i="35"/>
  <c r="E363" i="35"/>
  <c r="E362" i="35"/>
  <c r="E361" i="35"/>
  <c r="E360" i="35"/>
  <c r="E359" i="35"/>
  <c r="E358" i="35"/>
  <c r="E357" i="35"/>
  <c r="E356" i="35"/>
  <c r="E355" i="35"/>
  <c r="E354" i="35"/>
  <c r="E353" i="35"/>
  <c r="E352" i="35"/>
  <c r="E351" i="35"/>
  <c r="E350" i="35"/>
  <c r="E349" i="35"/>
  <c r="E348" i="35"/>
  <c r="E347" i="35"/>
  <c r="E346" i="35"/>
  <c r="E345" i="35"/>
  <c r="E344" i="35"/>
  <c r="E343" i="35"/>
  <c r="E342" i="35"/>
  <c r="E341" i="35"/>
  <c r="E340" i="35"/>
  <c r="E339" i="35"/>
  <c r="E338" i="35"/>
  <c r="E337" i="35"/>
  <c r="E336" i="35"/>
  <c r="E335" i="35"/>
  <c r="E334" i="35"/>
  <c r="E333" i="35"/>
  <c r="E332" i="35"/>
  <c r="E331" i="35"/>
  <c r="E330" i="35"/>
  <c r="E329" i="35"/>
  <c r="E328" i="35"/>
  <c r="E327" i="35"/>
  <c r="E326" i="35"/>
  <c r="E325" i="35"/>
  <c r="E324" i="35"/>
  <c r="E323" i="35"/>
  <c r="E322" i="35"/>
  <c r="E321" i="35"/>
  <c r="E320" i="35"/>
  <c r="E319" i="35"/>
  <c r="E318" i="35"/>
  <c r="E317" i="35"/>
  <c r="E316" i="35"/>
  <c r="E315" i="35"/>
  <c r="E314" i="35"/>
  <c r="E313" i="35"/>
  <c r="E312" i="35"/>
  <c r="E311" i="35"/>
  <c r="E310" i="35"/>
  <c r="E309" i="35"/>
  <c r="E308" i="35"/>
  <c r="E307" i="35"/>
  <c r="E306" i="35"/>
  <c r="E305" i="35"/>
  <c r="E304" i="35"/>
  <c r="E303" i="35"/>
  <c r="E302" i="35"/>
  <c r="E301" i="35"/>
  <c r="E300" i="35"/>
  <c r="E299" i="35"/>
  <c r="E298" i="35"/>
  <c r="E297" i="35"/>
  <c r="E296" i="35"/>
  <c r="E295" i="35"/>
  <c r="E294" i="35"/>
  <c r="E293" i="35"/>
  <c r="E292" i="35"/>
  <c r="E291" i="35"/>
  <c r="E290" i="35"/>
  <c r="E289" i="35"/>
  <c r="E288" i="35"/>
  <c r="E287" i="35"/>
  <c r="E286" i="35"/>
  <c r="E285" i="35"/>
  <c r="E284" i="35"/>
  <c r="E283" i="35"/>
  <c r="E282" i="35"/>
  <c r="E281" i="35"/>
  <c r="E280" i="35"/>
  <c r="E279" i="35"/>
  <c r="E278" i="35"/>
  <c r="E277" i="35"/>
  <c r="E276" i="35"/>
  <c r="E275" i="35"/>
  <c r="E274" i="35"/>
  <c r="E273" i="35"/>
  <c r="E272" i="35"/>
  <c r="E271" i="35"/>
  <c r="E270" i="35"/>
  <c r="E269" i="35"/>
  <c r="E268" i="35"/>
  <c r="E267" i="35"/>
  <c r="E266" i="35"/>
  <c r="E265" i="35"/>
  <c r="E264" i="35"/>
  <c r="E263" i="35"/>
  <c r="E262" i="35"/>
  <c r="E261" i="35"/>
  <c r="E260" i="35"/>
  <c r="E259" i="35"/>
  <c r="E258" i="35"/>
  <c r="E257" i="35"/>
  <c r="E256" i="35"/>
  <c r="E255" i="35"/>
  <c r="E254" i="35"/>
  <c r="E253" i="35"/>
  <c r="E252" i="35"/>
  <c r="E251" i="35"/>
  <c r="E250" i="35"/>
  <c r="E249" i="35"/>
  <c r="E248" i="35"/>
  <c r="E247" i="35"/>
  <c r="E246" i="35"/>
  <c r="E245" i="35"/>
  <c r="E244" i="35"/>
  <c r="E243" i="35"/>
  <c r="E242" i="35"/>
  <c r="E241" i="35"/>
  <c r="E240" i="35"/>
  <c r="E239" i="35"/>
  <c r="E238" i="35"/>
  <c r="E237" i="35"/>
  <c r="E236" i="35"/>
  <c r="E235" i="35"/>
  <c r="E234" i="35"/>
  <c r="E233" i="35"/>
  <c r="E232" i="35"/>
  <c r="E231" i="35"/>
  <c r="E230" i="35"/>
  <c r="E229" i="35"/>
  <c r="E228" i="35"/>
  <c r="E227" i="35"/>
  <c r="E226" i="35"/>
  <c r="E225" i="35"/>
  <c r="E224" i="35"/>
  <c r="E223" i="35"/>
  <c r="E222" i="35"/>
  <c r="E221" i="35"/>
  <c r="E220" i="35"/>
  <c r="E219" i="35"/>
  <c r="E218" i="35"/>
  <c r="E217" i="35"/>
  <c r="E216" i="35"/>
  <c r="E215" i="35"/>
  <c r="E214" i="35"/>
  <c r="E213" i="35"/>
  <c r="E212" i="35"/>
  <c r="E211" i="35"/>
  <c r="E210" i="35"/>
  <c r="E209" i="35"/>
  <c r="E208" i="35"/>
  <c r="E207" i="35"/>
  <c r="E206" i="35"/>
  <c r="E205" i="35"/>
  <c r="E204" i="35"/>
  <c r="E203" i="35"/>
  <c r="E202" i="35"/>
  <c r="E201" i="35"/>
  <c r="E200" i="35"/>
  <c r="E199" i="35"/>
  <c r="E198" i="35"/>
  <c r="E197" i="35"/>
  <c r="E196" i="35"/>
  <c r="E195" i="35"/>
  <c r="E194" i="35"/>
  <c r="E193" i="35"/>
  <c r="E192" i="35"/>
  <c r="E191" i="35"/>
  <c r="E190" i="35"/>
  <c r="E189" i="35"/>
  <c r="E188" i="35"/>
  <c r="E187" i="35"/>
  <c r="E186" i="35"/>
  <c r="E185" i="35"/>
  <c r="E184" i="35"/>
  <c r="E183" i="35"/>
  <c r="E182" i="35"/>
  <c r="E181" i="35"/>
  <c r="E180" i="35"/>
  <c r="E179" i="35"/>
  <c r="E178" i="35"/>
  <c r="E177" i="35"/>
  <c r="E176" i="35"/>
  <c r="E175" i="35"/>
  <c r="E174" i="35"/>
  <c r="E173" i="35"/>
  <c r="E172" i="35"/>
  <c r="E171" i="35"/>
  <c r="E170" i="35"/>
  <c r="E169" i="35"/>
  <c r="E168" i="35"/>
  <c r="E167" i="35"/>
  <c r="E166" i="35"/>
  <c r="E165" i="35"/>
  <c r="E164" i="35"/>
  <c r="E163" i="35"/>
  <c r="E162" i="35"/>
  <c r="E161" i="35"/>
  <c r="E160" i="35"/>
  <c r="E159" i="35"/>
  <c r="E158" i="35"/>
  <c r="E157" i="35"/>
  <c r="E156" i="35"/>
  <c r="E155" i="35"/>
  <c r="E154" i="35"/>
  <c r="E153" i="35"/>
  <c r="E152" i="35"/>
  <c r="E151" i="35"/>
  <c r="E150" i="35"/>
  <c r="E149" i="35"/>
  <c r="E148" i="35"/>
  <c r="E147" i="35"/>
  <c r="E146" i="35"/>
  <c r="E145" i="35"/>
  <c r="E144" i="35"/>
  <c r="E143" i="35"/>
  <c r="E142" i="35"/>
  <c r="E141" i="35"/>
  <c r="E140" i="35"/>
  <c r="E139" i="35"/>
  <c r="E138" i="35"/>
  <c r="E137" i="35"/>
  <c r="E136" i="35"/>
  <c r="E135" i="35"/>
  <c r="E134" i="35"/>
  <c r="E133" i="35"/>
  <c r="E132" i="35"/>
  <c r="E131" i="35"/>
  <c r="E130" i="35"/>
  <c r="E129" i="35"/>
  <c r="E128" i="35"/>
  <c r="E127" i="35"/>
  <c r="E126" i="35"/>
  <c r="E125" i="35"/>
  <c r="E124" i="35"/>
  <c r="E123" i="35"/>
  <c r="E122" i="35"/>
  <c r="E121" i="35"/>
  <c r="E120" i="35"/>
  <c r="E119" i="35"/>
  <c r="E118" i="35"/>
  <c r="E117" i="35"/>
  <c r="E116" i="35"/>
  <c r="E115" i="35"/>
  <c r="E114" i="35"/>
  <c r="E113" i="35"/>
  <c r="E112" i="35"/>
  <c r="E111" i="35"/>
  <c r="E110" i="35"/>
  <c r="E109" i="35"/>
  <c r="E108" i="35"/>
  <c r="E107" i="35"/>
  <c r="E106" i="35"/>
  <c r="E105" i="35"/>
  <c r="E104" i="35"/>
  <c r="E103" i="35"/>
  <c r="E102" i="35"/>
  <c r="E101" i="35"/>
  <c r="E100" i="35"/>
  <c r="E99" i="35"/>
  <c r="E98" i="35"/>
  <c r="E97" i="35"/>
  <c r="E96" i="35"/>
  <c r="E95" i="35"/>
  <c r="E94" i="35"/>
  <c r="E93" i="35"/>
  <c r="E92" i="35"/>
  <c r="E91" i="35"/>
  <c r="E90" i="35"/>
  <c r="E89" i="35"/>
  <c r="E88" i="35"/>
  <c r="E87" i="35"/>
  <c r="E86" i="35"/>
  <c r="E85" i="35"/>
  <c r="E84" i="35"/>
  <c r="E83" i="35"/>
  <c r="E8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6" i="35" s="1"/>
  <c r="E9" i="35"/>
  <c r="E8" i="35"/>
  <c r="E7" i="35"/>
  <c r="D6" i="35"/>
  <c r="C6" i="35"/>
  <c r="D14" i="33" l="1"/>
  <c r="D12" i="33"/>
  <c r="D10" i="33"/>
  <c r="C8" i="33"/>
  <c r="D8" i="33" s="1"/>
  <c r="B8" i="33"/>
  <c r="D10" i="32"/>
  <c r="C8" i="32"/>
  <c r="D8" i="32" s="1"/>
  <c r="B8" i="32"/>
  <c r="D9" i="31"/>
  <c r="C7" i="31"/>
  <c r="D7" i="31" s="1"/>
  <c r="B7" i="31"/>
  <c r="D13" i="30"/>
  <c r="D11" i="30"/>
  <c r="D9" i="30"/>
  <c r="C7" i="30"/>
  <c r="D7" i="30" s="1"/>
  <c r="D11" i="29"/>
  <c r="D9" i="29"/>
  <c r="D14" i="28"/>
  <c r="D13" i="28"/>
  <c r="C12" i="28"/>
  <c r="C8" i="28" s="1"/>
  <c r="D8" i="28" s="1"/>
  <c r="B12" i="28"/>
  <c r="D10" i="28"/>
  <c r="B8" i="28"/>
  <c r="D17" i="27"/>
  <c r="D16" i="27"/>
  <c r="C15" i="27"/>
  <c r="B15" i="27"/>
  <c r="D15" i="27" s="1"/>
  <c r="D13" i="27"/>
  <c r="D12" i="27"/>
  <c r="D11" i="27"/>
  <c r="D10" i="27"/>
  <c r="C10" i="27"/>
  <c r="B10" i="27"/>
  <c r="B7" i="27" s="1"/>
  <c r="C7" i="27"/>
  <c r="C15" i="26"/>
  <c r="B15" i="26"/>
  <c r="D13" i="26"/>
  <c r="D12" i="26"/>
  <c r="D11" i="26"/>
  <c r="C10" i="26"/>
  <c r="D10" i="26" s="1"/>
  <c r="B10" i="26"/>
  <c r="C7" i="26"/>
  <c r="D7" i="26" s="1"/>
  <c r="B7" i="26"/>
  <c r="G31" i="25"/>
  <c r="F31" i="25"/>
  <c r="E31" i="25"/>
  <c r="G29" i="25"/>
  <c r="F29" i="25"/>
  <c r="E29" i="25"/>
  <c r="G27" i="25"/>
  <c r="F27" i="25"/>
  <c r="E27" i="25"/>
  <c r="G25" i="25"/>
  <c r="F25" i="25"/>
  <c r="E25" i="25"/>
  <c r="G24" i="25"/>
  <c r="F24" i="25"/>
  <c r="E24" i="25"/>
  <c r="G23" i="25"/>
  <c r="F23" i="25"/>
  <c r="E23" i="25"/>
  <c r="G22" i="25"/>
  <c r="F22" i="25"/>
  <c r="E22" i="25"/>
  <c r="G21" i="25"/>
  <c r="F21" i="25"/>
  <c r="E21" i="25"/>
  <c r="D21" i="25"/>
  <c r="C21" i="25"/>
  <c r="G19" i="25"/>
  <c r="F19" i="25"/>
  <c r="E19" i="25"/>
  <c r="G17" i="25"/>
  <c r="F17" i="25"/>
  <c r="E17" i="25"/>
  <c r="G16" i="25"/>
  <c r="F16" i="25"/>
  <c r="E16" i="25"/>
  <c r="D15" i="25"/>
  <c r="G15" i="25" s="1"/>
  <c r="C15" i="25"/>
  <c r="C9" i="25" s="1"/>
  <c r="F9" i="25" s="1"/>
  <c r="G13" i="25"/>
  <c r="F13" i="25"/>
  <c r="E13" i="25"/>
  <c r="G11" i="25"/>
  <c r="F11" i="25"/>
  <c r="E11" i="25"/>
  <c r="D9" i="25"/>
  <c r="G9" i="25" s="1"/>
  <c r="D7" i="27" l="1"/>
  <c r="E9" i="25"/>
  <c r="D12" i="28"/>
  <c r="E15" i="25"/>
  <c r="F15" i="25"/>
  <c r="F42" i="24" l="1"/>
  <c r="F41" i="24"/>
  <c r="F40" i="24"/>
  <c r="F39" i="24"/>
  <c r="F38" i="24"/>
  <c r="F37" i="24"/>
  <c r="F36" i="24"/>
  <c r="F35" i="24"/>
  <c r="F34" i="24"/>
  <c r="F33" i="24"/>
  <c r="F32" i="24"/>
  <c r="F29" i="24" s="1"/>
  <c r="F31" i="24"/>
  <c r="F30" i="24"/>
  <c r="E29" i="24"/>
  <c r="D29" i="24"/>
  <c r="C29" i="24"/>
  <c r="F24" i="24"/>
  <c r="F23" i="24"/>
  <c r="F22" i="24"/>
  <c r="F21" i="24"/>
  <c r="F20" i="24"/>
  <c r="F19" i="24"/>
  <c r="F17" i="24" s="1"/>
  <c r="F18" i="24"/>
  <c r="E17" i="24"/>
  <c r="E7" i="24" s="1"/>
  <c r="D17" i="24"/>
  <c r="D7" i="24" s="1"/>
  <c r="C17" i="24"/>
  <c r="F15" i="24"/>
  <c r="F14" i="24"/>
  <c r="F13" i="24"/>
  <c r="F12" i="24"/>
  <c r="F11" i="24"/>
  <c r="F10" i="24"/>
  <c r="F9" i="24"/>
  <c r="E9" i="24"/>
  <c r="D9" i="24"/>
  <c r="C9" i="24"/>
  <c r="C7" i="24"/>
  <c r="E79" i="23"/>
  <c r="E78" i="23"/>
  <c r="D78" i="23"/>
  <c r="C78" i="23"/>
  <c r="B78" i="23"/>
  <c r="E76" i="23"/>
  <c r="E75" i="23"/>
  <c r="E74" i="23" s="1"/>
  <c r="D74" i="23"/>
  <c r="C74" i="23"/>
  <c r="C8" i="23" s="1"/>
  <c r="B74" i="23"/>
  <c r="B8" i="23" s="1"/>
  <c r="E72" i="23"/>
  <c r="E71" i="23"/>
  <c r="D71" i="23"/>
  <c r="C71" i="23"/>
  <c r="B71" i="23"/>
  <c r="E69" i="23"/>
  <c r="E68" i="23"/>
  <c r="E67" i="23"/>
  <c r="E66" i="23"/>
  <c r="E65" i="23"/>
  <c r="E64" i="23"/>
  <c r="E63" i="23"/>
  <c r="E62" i="23"/>
  <c r="E61" i="23"/>
  <c r="E60" i="23"/>
  <c r="E59" i="23"/>
  <c r="E58" i="23"/>
  <c r="E57" i="23"/>
  <c r="E56" i="23"/>
  <c r="E50" i="23"/>
  <c r="E49" i="23"/>
  <c r="E48" i="23"/>
  <c r="E47" i="23"/>
  <c r="E46" i="23"/>
  <c r="E45" i="23"/>
  <c r="E44" i="23"/>
  <c r="E43" i="23"/>
  <c r="E42" i="23"/>
  <c r="E41" i="23"/>
  <c r="E40" i="23"/>
  <c r="E39" i="23"/>
  <c r="E38" i="23"/>
  <c r="E37" i="23"/>
  <c r="E36" i="23"/>
  <c r="E35" i="23"/>
  <c r="E34" i="23"/>
  <c r="E31" i="23" s="1"/>
  <c r="E33" i="23"/>
  <c r="E32" i="23"/>
  <c r="D31" i="23"/>
  <c r="C31" i="23"/>
  <c r="B31" i="23"/>
  <c r="E29" i="23"/>
  <c r="E28" i="23"/>
  <c r="E27" i="23"/>
  <c r="E26" i="23"/>
  <c r="E25" i="23"/>
  <c r="E24" i="23"/>
  <c r="E23" i="23"/>
  <c r="E22" i="23"/>
  <c r="E21" i="23"/>
  <c r="E20" i="23"/>
  <c r="E19" i="23"/>
  <c r="E18" i="23"/>
  <c r="E17" i="23"/>
  <c r="E16" i="23"/>
  <c r="E13" i="23" s="1"/>
  <c r="E15" i="23"/>
  <c r="E14" i="23"/>
  <c r="D13" i="23"/>
  <c r="D8" i="23" s="1"/>
  <c r="C13" i="23"/>
  <c r="B13" i="23"/>
  <c r="E11" i="23"/>
  <c r="E10" i="23"/>
  <c r="D10" i="23"/>
  <c r="C10" i="23"/>
  <c r="B10" i="23"/>
  <c r="F7" i="24" l="1"/>
  <c r="E8" i="23"/>
  <c r="F200" i="22"/>
  <c r="E200" i="22"/>
  <c r="F198" i="22"/>
  <c r="E198" i="22"/>
  <c r="B198" i="22"/>
  <c r="F187" i="22"/>
  <c r="E187" i="22"/>
  <c r="F186" i="22"/>
  <c r="E186" i="22"/>
  <c r="F185" i="22"/>
  <c r="E185" i="22"/>
  <c r="F183" i="22"/>
  <c r="E183" i="22"/>
  <c r="E172" i="22"/>
  <c r="F171" i="22"/>
  <c r="E171" i="22"/>
  <c r="F170" i="22"/>
  <c r="E170" i="22"/>
  <c r="F169" i="22"/>
  <c r="E169" i="22"/>
  <c r="F168" i="22"/>
  <c r="E168" i="22"/>
  <c r="F167" i="22"/>
  <c r="E167" i="22"/>
  <c r="F166" i="22"/>
  <c r="E166" i="22"/>
  <c r="F165" i="22"/>
  <c r="E165" i="22"/>
  <c r="F164" i="22"/>
  <c r="E164" i="22"/>
  <c r="F163" i="22"/>
  <c r="E163" i="22"/>
  <c r="F162" i="22"/>
  <c r="E162" i="22"/>
  <c r="F161" i="22"/>
  <c r="E161" i="22"/>
  <c r="F160" i="22"/>
  <c r="E160" i="22"/>
  <c r="F159" i="22"/>
  <c r="E159" i="22"/>
  <c r="F158" i="22"/>
  <c r="E158" i="22"/>
  <c r="F157" i="22"/>
  <c r="E157" i="22"/>
  <c r="F156" i="22"/>
  <c r="E156" i="22"/>
  <c r="F155" i="22"/>
  <c r="E155" i="22"/>
  <c r="F154" i="22"/>
  <c r="E154" i="22"/>
  <c r="F153" i="22"/>
  <c r="E153" i="22"/>
  <c r="F152" i="22"/>
  <c r="E152" i="22"/>
  <c r="F151" i="22"/>
  <c r="E151" i="22"/>
  <c r="F150" i="22"/>
  <c r="E150" i="22"/>
  <c r="F149" i="22"/>
  <c r="E149" i="22"/>
  <c r="F148" i="22"/>
  <c r="E148" i="22"/>
  <c r="F147" i="22"/>
  <c r="E147" i="22"/>
  <c r="F146" i="22"/>
  <c r="E146" i="22"/>
  <c r="F145" i="22"/>
  <c r="E145" i="22"/>
  <c r="F144" i="22"/>
  <c r="E144" i="22"/>
  <c r="F143" i="22"/>
  <c r="E143" i="22"/>
  <c r="F142" i="22"/>
  <c r="E142" i="22"/>
  <c r="F141" i="22"/>
  <c r="E141" i="22"/>
  <c r="F140" i="22"/>
  <c r="E140" i="22"/>
  <c r="F139" i="22"/>
  <c r="E139" i="22"/>
  <c r="E138" i="22"/>
  <c r="F137" i="22"/>
  <c r="E137" i="22"/>
  <c r="F136" i="22"/>
  <c r="E136" i="22"/>
  <c r="F135" i="22"/>
  <c r="E135" i="22"/>
  <c r="F134" i="22"/>
  <c r="E134" i="22"/>
  <c r="F133" i="22"/>
  <c r="E133" i="22"/>
  <c r="F132" i="22"/>
  <c r="E132" i="22"/>
  <c r="F131" i="22"/>
  <c r="E131" i="22"/>
  <c r="F130" i="22"/>
  <c r="E130" i="22"/>
  <c r="F129" i="22"/>
  <c r="E129" i="22"/>
  <c r="F128" i="22"/>
  <c r="E128" i="22"/>
  <c r="F127" i="22"/>
  <c r="E127" i="22"/>
  <c r="F126" i="22"/>
  <c r="E126" i="22"/>
  <c r="F125" i="22"/>
  <c r="E125" i="22"/>
  <c r="F124" i="22"/>
  <c r="E124" i="22"/>
  <c r="E123" i="22"/>
  <c r="F122" i="22"/>
  <c r="E122" i="22"/>
  <c r="F121" i="22"/>
  <c r="E121" i="22"/>
  <c r="F119" i="22"/>
  <c r="E119" i="22"/>
  <c r="B119" i="22"/>
  <c r="E108" i="22"/>
  <c r="F107" i="22"/>
  <c r="E107" i="22"/>
  <c r="F106" i="22"/>
  <c r="E106" i="22"/>
  <c r="F105" i="22"/>
  <c r="E105" i="22"/>
  <c r="F104" i="22"/>
  <c r="E104" i="22"/>
  <c r="F103" i="22"/>
  <c r="E103" i="22"/>
  <c r="F101" i="22"/>
  <c r="E101" i="22"/>
  <c r="F90" i="22"/>
  <c r="E90" i="22"/>
  <c r="F89" i="22"/>
  <c r="E89" i="22"/>
  <c r="F87" i="22"/>
  <c r="E87" i="22"/>
  <c r="F76" i="22"/>
  <c r="E76" i="22"/>
  <c r="F75" i="22"/>
  <c r="E75" i="22"/>
  <c r="F73" i="22"/>
  <c r="E73" i="22"/>
  <c r="E62" i="22"/>
  <c r="E61" i="22"/>
  <c r="E60" i="22"/>
  <c r="E59" i="22"/>
  <c r="E58" i="22"/>
  <c r="F57" i="22"/>
  <c r="E57" i="22"/>
  <c r="F56" i="22"/>
  <c r="E56" i="22"/>
  <c r="F55" i="22"/>
  <c r="E55" i="22"/>
  <c r="F54" i="22"/>
  <c r="E54" i="22"/>
  <c r="F53" i="22"/>
  <c r="E53" i="22"/>
  <c r="F52" i="22"/>
  <c r="E52" i="22"/>
  <c r="F51" i="22"/>
  <c r="E51" i="22"/>
  <c r="F50" i="22"/>
  <c r="E50" i="22"/>
  <c r="F49" i="22"/>
  <c r="E49" i="22"/>
  <c r="F48" i="22"/>
  <c r="E48" i="22"/>
  <c r="F47" i="22"/>
  <c r="E47" i="22"/>
  <c r="F46" i="22"/>
  <c r="E46" i="22"/>
  <c r="F45" i="22"/>
  <c r="E45" i="22"/>
  <c r="F44" i="22"/>
  <c r="E44" i="22"/>
  <c r="F43" i="22"/>
  <c r="E43" i="22"/>
  <c r="F42" i="22"/>
  <c r="E42" i="22"/>
  <c r="F41" i="22"/>
  <c r="E41" i="22"/>
  <c r="F40" i="22"/>
  <c r="E40" i="22"/>
  <c r="F39" i="22"/>
  <c r="E39" i="22"/>
  <c r="F38" i="22"/>
  <c r="E38" i="22"/>
  <c r="F37" i="22"/>
  <c r="E37" i="22"/>
  <c r="F36" i="22"/>
  <c r="E36" i="22"/>
  <c r="F35" i="22"/>
  <c r="E35" i="22"/>
  <c r="E34" i="22"/>
  <c r="F33" i="22"/>
  <c r="E33" i="22"/>
  <c r="F32" i="22"/>
  <c r="E32" i="22"/>
  <c r="F31" i="22"/>
  <c r="E31" i="22"/>
  <c r="F30" i="22"/>
  <c r="E30" i="22"/>
  <c r="F28" i="22"/>
  <c r="E28" i="22"/>
  <c r="B28" i="22"/>
  <c r="F17" i="22"/>
  <c r="E17" i="22"/>
  <c r="F16" i="22"/>
  <c r="E16" i="22"/>
  <c r="F15" i="22"/>
  <c r="E15" i="22"/>
  <c r="F14" i="22"/>
  <c r="E14" i="22"/>
  <c r="F13" i="22"/>
  <c r="E13" i="22"/>
  <c r="F12" i="22"/>
  <c r="E12" i="22"/>
  <c r="F11" i="22"/>
  <c r="E11" i="22"/>
  <c r="F9" i="22"/>
  <c r="E9" i="22"/>
  <c r="F90" i="21"/>
  <c r="E90" i="21"/>
  <c r="E89" i="21"/>
  <c r="F88" i="21"/>
  <c r="E88" i="21"/>
  <c r="F87" i="21"/>
  <c r="E87" i="21"/>
  <c r="F86" i="21"/>
  <c r="E86" i="21"/>
  <c r="F85" i="21"/>
  <c r="E85" i="21"/>
  <c r="F83" i="21"/>
  <c r="E83" i="21"/>
  <c r="F72" i="21"/>
  <c r="E72" i="21"/>
  <c r="F71" i="21"/>
  <c r="E71" i="21"/>
  <c r="F70" i="21"/>
  <c r="E70" i="21"/>
  <c r="F69" i="21"/>
  <c r="E69" i="21"/>
  <c r="E68" i="21"/>
  <c r="F67" i="21"/>
  <c r="E67" i="21"/>
  <c r="F66" i="21"/>
  <c r="E66" i="21"/>
  <c r="F65" i="21"/>
  <c r="E65" i="21"/>
  <c r="F63" i="21"/>
  <c r="E63" i="21"/>
  <c r="F51" i="21"/>
  <c r="E51" i="21"/>
  <c r="F50" i="21"/>
  <c r="E50" i="21"/>
  <c r="E49" i="21"/>
  <c r="F48" i="21"/>
  <c r="E48" i="21"/>
  <c r="F47" i="21"/>
  <c r="E47" i="21"/>
  <c r="F46" i="21"/>
  <c r="E46" i="21"/>
  <c r="E45" i="21"/>
  <c r="F44" i="21"/>
  <c r="E44" i="21"/>
  <c r="F43" i="21"/>
  <c r="E43" i="21"/>
  <c r="F41" i="21"/>
  <c r="E41" i="21"/>
  <c r="F31" i="21"/>
  <c r="E31" i="21"/>
  <c r="F30" i="21"/>
  <c r="E30" i="21"/>
  <c r="F29" i="21"/>
  <c r="E29" i="21"/>
  <c r="F28" i="21"/>
  <c r="E28" i="21"/>
  <c r="F27" i="21"/>
  <c r="E27" i="21"/>
  <c r="F26" i="21"/>
  <c r="E26" i="21"/>
  <c r="F25" i="21"/>
  <c r="E25" i="21"/>
  <c r="F23" i="21"/>
  <c r="E23" i="21"/>
  <c r="F13" i="21"/>
  <c r="E13" i="21"/>
  <c r="F12" i="21"/>
  <c r="E12" i="21"/>
  <c r="F11" i="21"/>
  <c r="E11" i="21"/>
  <c r="F10" i="21"/>
  <c r="E10" i="21"/>
  <c r="F8" i="21"/>
  <c r="E8" i="21"/>
  <c r="I83" i="20"/>
  <c r="G83" i="20"/>
  <c r="E83" i="20"/>
  <c r="C83" i="20"/>
  <c r="I82" i="20"/>
  <c r="G82" i="20"/>
  <c r="E82" i="20"/>
  <c r="C82" i="20"/>
  <c r="I81" i="20"/>
  <c r="E81" i="20"/>
  <c r="C81" i="20"/>
  <c r="G80" i="20"/>
  <c r="E80" i="20"/>
  <c r="C80" i="20"/>
  <c r="I79" i="20"/>
  <c r="G79" i="20"/>
  <c r="E79" i="20"/>
  <c r="C79" i="20"/>
  <c r="I68" i="20"/>
  <c r="G68" i="20"/>
  <c r="E68" i="20"/>
  <c r="C68" i="20"/>
  <c r="I67" i="20"/>
  <c r="G67" i="20"/>
  <c r="E67" i="20"/>
  <c r="C67" i="20"/>
  <c r="I66" i="20"/>
  <c r="G66" i="20"/>
  <c r="E66" i="20"/>
  <c r="C66" i="20"/>
  <c r="I65" i="20"/>
  <c r="G65" i="20"/>
  <c r="E65" i="20"/>
  <c r="C65" i="20"/>
  <c r="I64" i="20"/>
  <c r="G64" i="20"/>
  <c r="E64" i="20"/>
  <c r="C64" i="20"/>
  <c r="I63" i="20"/>
  <c r="G63" i="20"/>
  <c r="E63" i="20"/>
  <c r="C63" i="20"/>
  <c r="E62" i="20"/>
  <c r="C62" i="20"/>
  <c r="I48" i="20"/>
  <c r="G48" i="20"/>
  <c r="C48" i="20"/>
  <c r="I47" i="20"/>
  <c r="G47" i="20"/>
  <c r="E47" i="20"/>
  <c r="C47" i="20"/>
  <c r="I46" i="20"/>
  <c r="G46" i="20"/>
  <c r="E46" i="20"/>
  <c r="C46" i="20"/>
  <c r="I45" i="20"/>
  <c r="E45" i="20"/>
  <c r="C45" i="20"/>
  <c r="I44" i="20"/>
  <c r="G44" i="20"/>
  <c r="E44" i="20"/>
  <c r="C44" i="20"/>
  <c r="I43" i="20"/>
  <c r="G43" i="20"/>
  <c r="E43" i="20"/>
  <c r="I42" i="20"/>
  <c r="G42" i="20"/>
  <c r="E42" i="20"/>
  <c r="C42" i="20"/>
  <c r="I31" i="20"/>
  <c r="G31" i="20"/>
  <c r="E31" i="20"/>
  <c r="C31" i="20"/>
  <c r="I30" i="20"/>
  <c r="G30" i="20"/>
  <c r="E30" i="20"/>
  <c r="C30" i="20"/>
  <c r="I29" i="20"/>
  <c r="G29" i="20"/>
  <c r="E29" i="20"/>
  <c r="C29" i="20"/>
  <c r="I28" i="20"/>
  <c r="G28" i="20"/>
  <c r="E28" i="20"/>
  <c r="I27" i="20"/>
  <c r="G27" i="20"/>
  <c r="E27" i="20"/>
  <c r="C27" i="20"/>
  <c r="I26" i="20"/>
  <c r="G26" i="20"/>
  <c r="E26" i="20"/>
  <c r="C26" i="20"/>
  <c r="I25" i="20"/>
  <c r="G25" i="20"/>
  <c r="E25" i="20"/>
  <c r="C25" i="20"/>
  <c r="I14" i="20"/>
  <c r="G14" i="20"/>
  <c r="E14" i="20"/>
  <c r="C14" i="20"/>
  <c r="I13" i="20"/>
  <c r="G13" i="20"/>
  <c r="E13" i="20"/>
  <c r="C13" i="20"/>
  <c r="I12" i="20"/>
  <c r="G12" i="20"/>
  <c r="E12" i="20"/>
  <c r="C12" i="20"/>
  <c r="I11" i="20"/>
  <c r="G11" i="20"/>
  <c r="E11" i="20"/>
  <c r="C11" i="20"/>
  <c r="E71" i="19"/>
  <c r="F70" i="19"/>
  <c r="E70" i="19"/>
  <c r="F69" i="19"/>
  <c r="E69" i="19"/>
  <c r="F67" i="19"/>
  <c r="E67" i="19"/>
  <c r="E52" i="19"/>
  <c r="F51" i="19"/>
  <c r="E51" i="19"/>
  <c r="F50" i="19"/>
  <c r="E50" i="19"/>
  <c r="F49" i="19"/>
  <c r="E49" i="19"/>
  <c r="F48" i="19"/>
  <c r="E48" i="19"/>
  <c r="E47" i="19"/>
  <c r="E46" i="19"/>
  <c r="F45" i="19"/>
  <c r="E45" i="19"/>
  <c r="F44" i="19"/>
  <c r="E44" i="19"/>
  <c r="F42" i="19"/>
  <c r="E42" i="19"/>
  <c r="F32" i="19"/>
  <c r="E32" i="19"/>
  <c r="F31" i="19"/>
  <c r="E31" i="19"/>
  <c r="F30" i="19"/>
  <c r="E30" i="19"/>
  <c r="F29" i="19"/>
  <c r="E29" i="19"/>
  <c r="F28" i="19"/>
  <c r="E28" i="19"/>
  <c r="F27" i="19"/>
  <c r="E27" i="19"/>
  <c r="F26" i="19"/>
  <c r="E26" i="19"/>
  <c r="F24" i="19"/>
  <c r="E24" i="19"/>
  <c r="F14" i="19"/>
  <c r="E14" i="19"/>
  <c r="F13" i="19"/>
  <c r="E13" i="19"/>
  <c r="F12" i="19"/>
  <c r="E12" i="19"/>
  <c r="F11" i="19"/>
  <c r="E11" i="19"/>
  <c r="F10" i="19"/>
  <c r="E10" i="19"/>
  <c r="F9" i="19"/>
  <c r="E9" i="19"/>
  <c r="F7" i="19"/>
  <c r="E7" i="19"/>
  <c r="I80" i="18"/>
  <c r="G80" i="18"/>
  <c r="E80" i="18"/>
  <c r="C80" i="18"/>
  <c r="I79" i="18"/>
  <c r="G79" i="18"/>
  <c r="E79" i="18"/>
  <c r="I78" i="18"/>
  <c r="G78" i="18"/>
  <c r="E78" i="18"/>
  <c r="C78" i="18"/>
  <c r="I66" i="18"/>
  <c r="G66" i="18"/>
  <c r="E66" i="18"/>
  <c r="C66" i="18"/>
  <c r="I65" i="18"/>
  <c r="G65" i="18"/>
  <c r="E65" i="18"/>
  <c r="C65" i="18"/>
  <c r="I64" i="18"/>
  <c r="G64" i="18"/>
  <c r="E64" i="18"/>
  <c r="C64" i="18"/>
  <c r="I63" i="18"/>
  <c r="G63" i="18"/>
  <c r="E63" i="18"/>
  <c r="C63" i="18"/>
  <c r="I62" i="18"/>
  <c r="G62" i="18"/>
  <c r="E62" i="18"/>
  <c r="I61" i="18"/>
  <c r="G61" i="18"/>
  <c r="E61" i="18"/>
  <c r="C61" i="18"/>
  <c r="I60" i="18"/>
  <c r="G60" i="18"/>
  <c r="E60" i="18"/>
  <c r="C60" i="18"/>
  <c r="I48" i="18"/>
  <c r="G48" i="18"/>
  <c r="E48" i="18"/>
  <c r="C48" i="18"/>
  <c r="I47" i="18"/>
  <c r="G47" i="18"/>
  <c r="E47" i="18"/>
  <c r="C47" i="18"/>
  <c r="I46" i="18"/>
  <c r="G46" i="18"/>
  <c r="E46" i="18"/>
  <c r="C46" i="18"/>
  <c r="I45" i="18"/>
  <c r="G45" i="18"/>
  <c r="E45" i="18"/>
  <c r="C45" i="18"/>
  <c r="I44" i="18"/>
  <c r="G44" i="18"/>
  <c r="C44" i="18"/>
  <c r="I43" i="18"/>
  <c r="G43" i="18"/>
  <c r="E43" i="18"/>
  <c r="C43" i="18"/>
  <c r="I42" i="18"/>
  <c r="G42" i="18"/>
  <c r="E42" i="18"/>
  <c r="C42" i="18"/>
  <c r="I30" i="18"/>
  <c r="G30" i="18"/>
  <c r="E30" i="18"/>
  <c r="C30" i="18"/>
  <c r="I29" i="18"/>
  <c r="G29" i="18"/>
  <c r="E29" i="18"/>
  <c r="C29" i="18"/>
  <c r="I28" i="18"/>
  <c r="G28" i="18"/>
  <c r="E28" i="18"/>
  <c r="C28" i="18"/>
  <c r="G27" i="18"/>
  <c r="E27" i="18"/>
  <c r="C27" i="18"/>
  <c r="G26" i="18"/>
  <c r="E26" i="18"/>
  <c r="C26" i="18"/>
  <c r="I25" i="18"/>
  <c r="G25" i="18"/>
  <c r="E25" i="18"/>
  <c r="C25" i="18"/>
  <c r="G13" i="18"/>
  <c r="E13" i="18"/>
  <c r="C13" i="18"/>
  <c r="I12" i="18"/>
  <c r="G12" i="18"/>
  <c r="E12" i="18"/>
  <c r="C12" i="18"/>
  <c r="G11" i="18"/>
  <c r="E11" i="18"/>
  <c r="C11" i="18"/>
  <c r="I10" i="18"/>
  <c r="G10" i="18"/>
  <c r="E10" i="18"/>
  <c r="F14" i="17"/>
  <c r="E14" i="17"/>
  <c r="F13" i="17"/>
  <c r="E13" i="17"/>
  <c r="F12" i="17"/>
  <c r="E12" i="17"/>
  <c r="F11" i="17"/>
  <c r="E11" i="17"/>
  <c r="F9" i="17"/>
  <c r="E9" i="17"/>
  <c r="H39" i="15"/>
  <c r="G39" i="15"/>
  <c r="H38" i="15"/>
  <c r="G38" i="15"/>
  <c r="H36" i="15"/>
  <c r="G36" i="15"/>
  <c r="H35" i="15"/>
  <c r="G35" i="15"/>
  <c r="H34" i="15"/>
  <c r="G34" i="15"/>
  <c r="G32" i="15"/>
  <c r="H31" i="15"/>
  <c r="G31" i="15"/>
  <c r="H30" i="15"/>
  <c r="G30" i="15"/>
  <c r="H28" i="15"/>
  <c r="G28" i="15"/>
  <c r="H27" i="15"/>
  <c r="G27" i="15"/>
  <c r="H26" i="15"/>
  <c r="G26" i="15"/>
  <c r="H25" i="15"/>
  <c r="G25" i="15"/>
  <c r="G24" i="15"/>
  <c r="H23" i="15"/>
  <c r="G23" i="15"/>
  <c r="H22" i="15"/>
  <c r="G22" i="15"/>
  <c r="H21" i="15"/>
  <c r="G21" i="15"/>
  <c r="H20" i="15"/>
  <c r="G20" i="15"/>
  <c r="H18" i="15"/>
  <c r="G18" i="15"/>
  <c r="H17" i="15"/>
  <c r="G17" i="15"/>
  <c r="H16" i="15"/>
  <c r="G16" i="15"/>
  <c r="H15" i="15"/>
  <c r="G15" i="15"/>
  <c r="H14" i="15"/>
  <c r="G14" i="15"/>
  <c r="H13" i="15"/>
  <c r="G13" i="15"/>
  <c r="H12" i="15"/>
  <c r="G12" i="15"/>
  <c r="H11" i="15"/>
  <c r="G11" i="15"/>
  <c r="H10" i="15"/>
  <c r="G10" i="15"/>
  <c r="H9" i="15"/>
  <c r="G9" i="15"/>
  <c r="H7" i="15"/>
  <c r="G7" i="15"/>
  <c r="B6" i="14" l="1"/>
  <c r="C53" i="14" s="1"/>
  <c r="B6" i="13"/>
  <c r="C186" i="13" s="1"/>
  <c r="C14" i="14" l="1"/>
  <c r="C22" i="14"/>
  <c r="C30" i="14"/>
  <c r="C38" i="14"/>
  <c r="C46" i="14"/>
  <c r="C7" i="14"/>
  <c r="C31" i="14"/>
  <c r="C47" i="14"/>
  <c r="C8" i="14"/>
  <c r="C16" i="14"/>
  <c r="C24" i="14"/>
  <c r="C32" i="14"/>
  <c r="C40" i="14"/>
  <c r="C48" i="14"/>
  <c r="C15" i="14"/>
  <c r="C39" i="14"/>
  <c r="C9" i="14"/>
  <c r="C17" i="14"/>
  <c r="C25" i="14"/>
  <c r="C33" i="14"/>
  <c r="C41" i="14"/>
  <c r="C49" i="14"/>
  <c r="C11" i="14"/>
  <c r="C23" i="14"/>
  <c r="C10" i="14"/>
  <c r="C18" i="14"/>
  <c r="C26" i="14"/>
  <c r="C34" i="14"/>
  <c r="C42" i="14"/>
  <c r="C50" i="14"/>
  <c r="C19" i="14"/>
  <c r="C27" i="14"/>
  <c r="C35" i="14"/>
  <c r="C43" i="14"/>
  <c r="C51" i="14"/>
  <c r="C12" i="14"/>
  <c r="C20" i="14"/>
  <c r="C28" i="14"/>
  <c r="C36" i="14"/>
  <c r="C44" i="14"/>
  <c r="C52" i="14"/>
  <c r="C13" i="14"/>
  <c r="C21" i="14"/>
  <c r="C29" i="14"/>
  <c r="C37" i="14"/>
  <c r="C45" i="14"/>
  <c r="C20" i="13"/>
  <c r="C60" i="13"/>
  <c r="C100" i="13"/>
  <c r="C16" i="13"/>
  <c r="C32" i="13"/>
  <c r="C48" i="13"/>
  <c r="C72" i="13"/>
  <c r="C96" i="13"/>
  <c r="C128" i="13"/>
  <c r="C18" i="13"/>
  <c r="C34" i="13"/>
  <c r="C42" i="13"/>
  <c r="C58" i="13"/>
  <c r="C74" i="13"/>
  <c r="C90" i="13"/>
  <c r="C114" i="13"/>
  <c r="C11" i="13"/>
  <c r="C19" i="13"/>
  <c r="C27" i="13"/>
  <c r="C35" i="13"/>
  <c r="C43" i="13"/>
  <c r="C51" i="13"/>
  <c r="C59" i="13"/>
  <c r="C67" i="13"/>
  <c r="C75" i="13"/>
  <c r="C83" i="13"/>
  <c r="C91" i="13"/>
  <c r="C99" i="13"/>
  <c r="C107" i="13"/>
  <c r="C115" i="13"/>
  <c r="C123" i="13"/>
  <c r="C131" i="13"/>
  <c r="C139" i="13"/>
  <c r="C147" i="13"/>
  <c r="C155" i="13"/>
  <c r="C163" i="13"/>
  <c r="C171" i="13"/>
  <c r="C179" i="13"/>
  <c r="C76" i="13"/>
  <c r="C13" i="13"/>
  <c r="C21" i="13"/>
  <c r="C29" i="13"/>
  <c r="C37" i="13"/>
  <c r="C45" i="13"/>
  <c r="C53" i="13"/>
  <c r="C61" i="13"/>
  <c r="C69" i="13"/>
  <c r="C77" i="13"/>
  <c r="C85" i="13"/>
  <c r="C93" i="13"/>
  <c r="C101" i="13"/>
  <c r="C109" i="13"/>
  <c r="C117" i="13"/>
  <c r="C125" i="13"/>
  <c r="C133" i="13"/>
  <c r="C141" i="13"/>
  <c r="C149" i="13"/>
  <c r="C157" i="13"/>
  <c r="C165" i="13"/>
  <c r="C173" i="13"/>
  <c r="C181" i="13"/>
  <c r="C28" i="13"/>
  <c r="C68" i="13"/>
  <c r="C108" i="13"/>
  <c r="C140" i="13"/>
  <c r="C22" i="13"/>
  <c r="C38" i="13"/>
  <c r="C54" i="13"/>
  <c r="C70" i="13"/>
  <c r="C86" i="13"/>
  <c r="C94" i="13"/>
  <c r="C110" i="13"/>
  <c r="C118" i="13"/>
  <c r="C126" i="13"/>
  <c r="C134" i="13"/>
  <c r="C142" i="13"/>
  <c r="C150" i="13"/>
  <c r="C158" i="13"/>
  <c r="C166" i="13"/>
  <c r="C174" i="13"/>
  <c r="C182" i="13"/>
  <c r="C44" i="13"/>
  <c r="C92" i="13"/>
  <c r="C124" i="13"/>
  <c r="C132" i="13"/>
  <c r="C148" i="13"/>
  <c r="C156" i="13"/>
  <c r="C164" i="13"/>
  <c r="C172" i="13"/>
  <c r="C180" i="13"/>
  <c r="C14" i="13"/>
  <c r="C30" i="13"/>
  <c r="C46" i="13"/>
  <c r="C62" i="13"/>
  <c r="C78" i="13"/>
  <c r="C102" i="13"/>
  <c r="C7" i="13"/>
  <c r="C15" i="13"/>
  <c r="C23" i="13"/>
  <c r="C31" i="13"/>
  <c r="C39" i="13"/>
  <c r="C47" i="13"/>
  <c r="C55" i="13"/>
  <c r="C63" i="13"/>
  <c r="C71" i="13"/>
  <c r="C79" i="13"/>
  <c r="C87" i="13"/>
  <c r="C95" i="13"/>
  <c r="C103" i="13"/>
  <c r="C111" i="13"/>
  <c r="C119" i="13"/>
  <c r="C127" i="13"/>
  <c r="C135" i="13"/>
  <c r="C143" i="13"/>
  <c r="C151" i="13"/>
  <c r="C159" i="13"/>
  <c r="C167" i="13"/>
  <c r="C175" i="13"/>
  <c r="C183" i="13"/>
  <c r="C36" i="13"/>
  <c r="C84" i="13"/>
  <c r="C8" i="13"/>
  <c r="C40" i="13"/>
  <c r="C64" i="13"/>
  <c r="C88" i="13"/>
  <c r="C104" i="13"/>
  <c r="C120" i="13"/>
  <c r="C136" i="13"/>
  <c r="C144" i="13"/>
  <c r="C152" i="13"/>
  <c r="C160" i="13"/>
  <c r="C168" i="13"/>
  <c r="C176" i="13"/>
  <c r="C184" i="13"/>
  <c r="C9" i="13"/>
  <c r="C17" i="13"/>
  <c r="C25" i="13"/>
  <c r="C33" i="13"/>
  <c r="C41" i="13"/>
  <c r="C49" i="13"/>
  <c r="C57" i="13"/>
  <c r="C65" i="13"/>
  <c r="C73" i="13"/>
  <c r="C81" i="13"/>
  <c r="C89" i="13"/>
  <c r="C97" i="13"/>
  <c r="C105" i="13"/>
  <c r="C113" i="13"/>
  <c r="C121" i="13"/>
  <c r="C129" i="13"/>
  <c r="C137" i="13"/>
  <c r="C145" i="13"/>
  <c r="C153" i="13"/>
  <c r="C161" i="13"/>
  <c r="C169" i="13"/>
  <c r="C177" i="13"/>
  <c r="C185" i="13"/>
  <c r="C12" i="13"/>
  <c r="C52" i="13"/>
  <c r="C116" i="13"/>
  <c r="C24" i="13"/>
  <c r="C56" i="13"/>
  <c r="C80" i="13"/>
  <c r="C112" i="13"/>
  <c r="C10" i="13"/>
  <c r="C26" i="13"/>
  <c r="C50" i="13"/>
  <c r="C66" i="13"/>
  <c r="C82" i="13"/>
  <c r="C98" i="13"/>
  <c r="C106" i="13"/>
  <c r="C122" i="13"/>
  <c r="C130" i="13"/>
  <c r="C138" i="13"/>
  <c r="C146" i="13"/>
  <c r="C154" i="13"/>
  <c r="C162" i="13"/>
  <c r="C170" i="13"/>
  <c r="C178" i="13"/>
  <c r="C6" i="14" l="1"/>
  <c r="C6" i="13"/>
  <c r="G11" i="12" l="1"/>
  <c r="E11" i="12"/>
  <c r="G10" i="12"/>
  <c r="E10" i="12"/>
  <c r="E8" i="12" s="1"/>
  <c r="D8" i="12"/>
  <c r="C8" i="12"/>
  <c r="B8" i="12"/>
  <c r="G8" i="12" s="1"/>
  <c r="G18" i="11"/>
  <c r="F18" i="11"/>
  <c r="E18" i="11"/>
  <c r="G17" i="11"/>
  <c r="F17" i="11"/>
  <c r="E17" i="11"/>
  <c r="G16" i="11"/>
  <c r="F16" i="11"/>
  <c r="E16" i="11"/>
  <c r="G15" i="11"/>
  <c r="F15" i="11"/>
  <c r="E15" i="11"/>
  <c r="G14" i="11"/>
  <c r="F14" i="11"/>
  <c r="E14" i="11"/>
  <c r="G13" i="11"/>
  <c r="F13" i="11"/>
  <c r="E13" i="11"/>
  <c r="E11" i="11" s="1"/>
  <c r="G12" i="11"/>
  <c r="F12" i="11"/>
  <c r="E12" i="11"/>
  <c r="D11" i="11"/>
  <c r="D8" i="11" s="1"/>
  <c r="C11" i="11"/>
  <c r="C8" i="11" s="1"/>
  <c r="B11" i="11"/>
  <c r="B8" i="11" s="1"/>
  <c r="G10" i="11"/>
  <c r="F10" i="11"/>
  <c r="E10" i="11"/>
  <c r="G9" i="11"/>
  <c r="F9" i="11"/>
  <c r="E9" i="11"/>
  <c r="G13" i="10"/>
  <c r="F13" i="10"/>
  <c r="E13" i="10"/>
  <c r="G12" i="10"/>
  <c r="F12" i="10"/>
  <c r="E12" i="10"/>
  <c r="G11" i="10"/>
  <c r="F11" i="10"/>
  <c r="E11" i="10"/>
  <c r="E8" i="10" s="1"/>
  <c r="G10" i="10"/>
  <c r="F10" i="10"/>
  <c r="E10" i="10"/>
  <c r="G9" i="10"/>
  <c r="F9" i="10"/>
  <c r="E9" i="10"/>
  <c r="D8" i="10"/>
  <c r="G8" i="10" s="1"/>
  <c r="C8" i="10"/>
  <c r="B8" i="10"/>
  <c r="G32" i="9"/>
  <c r="F32" i="9"/>
  <c r="E32" i="9"/>
  <c r="G29" i="9"/>
  <c r="F29" i="9"/>
  <c r="E29" i="9"/>
  <c r="D27" i="9"/>
  <c r="C27" i="9"/>
  <c r="B27" i="9"/>
  <c r="D26" i="9"/>
  <c r="C26" i="9"/>
  <c r="B26" i="9"/>
  <c r="G26" i="9" s="1"/>
  <c r="D25" i="9"/>
  <c r="C25" i="9"/>
  <c r="F25" i="9" s="1"/>
  <c r="B25" i="9"/>
  <c r="D24" i="9"/>
  <c r="G24" i="9" s="1"/>
  <c r="C24" i="9"/>
  <c r="B24" i="9"/>
  <c r="D23" i="9"/>
  <c r="C23" i="9"/>
  <c r="B23" i="9"/>
  <c r="D22" i="9"/>
  <c r="C22" i="9"/>
  <c r="B22" i="9"/>
  <c r="D21" i="9"/>
  <c r="C21" i="9"/>
  <c r="B21" i="9"/>
  <c r="D19" i="9"/>
  <c r="C19" i="9"/>
  <c r="B19" i="9"/>
  <c r="D18" i="9"/>
  <c r="C18" i="9"/>
  <c r="B18" i="9"/>
  <c r="G18" i="9" s="1"/>
  <c r="D15" i="9"/>
  <c r="C15" i="9"/>
  <c r="B15" i="9"/>
  <c r="D14" i="9"/>
  <c r="G14" i="9" s="1"/>
  <c r="C14" i="9"/>
  <c r="B14" i="9"/>
  <c r="D13" i="9"/>
  <c r="C13" i="9"/>
  <c r="B13" i="9"/>
  <c r="D12" i="9"/>
  <c r="F12" i="9" s="1"/>
  <c r="C12" i="9"/>
  <c r="B12" i="9"/>
  <c r="D11" i="9"/>
  <c r="G11" i="9" s="1"/>
  <c r="C11" i="9"/>
  <c r="B11" i="9"/>
  <c r="D25" i="8"/>
  <c r="D40" i="7"/>
  <c r="D17" i="7"/>
  <c r="C28" i="6"/>
  <c r="D72" i="5"/>
  <c r="D12" i="4" s="1"/>
  <c r="E20" i="4"/>
  <c r="D20" i="4"/>
  <c r="G20" i="4" s="1"/>
  <c r="D18" i="4"/>
  <c r="G18" i="4" s="1"/>
  <c r="G17" i="4"/>
  <c r="F17" i="4"/>
  <c r="E17" i="4"/>
  <c r="C16" i="4"/>
  <c r="C8" i="4" s="1"/>
  <c r="B16" i="4"/>
  <c r="F14" i="4"/>
  <c r="E14" i="4"/>
  <c r="D14" i="4"/>
  <c r="G14" i="4" s="1"/>
  <c r="E10" i="4"/>
  <c r="B8" i="4"/>
  <c r="G29" i="3"/>
  <c r="F29" i="3"/>
  <c r="E29" i="3"/>
  <c r="G28" i="3"/>
  <c r="D28" i="3"/>
  <c r="E28" i="3" s="1"/>
  <c r="C28" i="3"/>
  <c r="F28" i="3" s="1"/>
  <c r="B28" i="3"/>
  <c r="G26" i="3"/>
  <c r="F26" i="3"/>
  <c r="E26" i="3"/>
  <c r="G24" i="3"/>
  <c r="F24" i="3"/>
  <c r="E24" i="3"/>
  <c r="D23" i="3"/>
  <c r="G23" i="3" s="1"/>
  <c r="C23" i="3"/>
  <c r="B23" i="3"/>
  <c r="G21" i="3"/>
  <c r="F21" i="3"/>
  <c r="E21" i="3"/>
  <c r="G20" i="3"/>
  <c r="F20" i="3"/>
  <c r="E20" i="3"/>
  <c r="G19" i="3"/>
  <c r="D19" i="3"/>
  <c r="E19" i="3" s="1"/>
  <c r="C19" i="3"/>
  <c r="F19" i="3" s="1"/>
  <c r="B19" i="3"/>
  <c r="G17" i="3"/>
  <c r="F17" i="3"/>
  <c r="E17" i="3"/>
  <c r="D16" i="3"/>
  <c r="G16" i="3" s="1"/>
  <c r="C16" i="3"/>
  <c r="B16" i="3"/>
  <c r="G14" i="3"/>
  <c r="F14" i="3"/>
  <c r="E14" i="3"/>
  <c r="G13" i="3"/>
  <c r="F13" i="3"/>
  <c r="E13" i="3"/>
  <c r="G12" i="3"/>
  <c r="F12" i="3"/>
  <c r="E12" i="3"/>
  <c r="G11" i="3"/>
  <c r="F11" i="3"/>
  <c r="E11" i="3"/>
  <c r="D10" i="3"/>
  <c r="G10" i="3" s="1"/>
  <c r="C10" i="3"/>
  <c r="F10" i="3" s="1"/>
  <c r="B10" i="3"/>
  <c r="B8" i="3" s="1"/>
  <c r="B53" i="2"/>
  <c r="C35" i="2"/>
  <c r="B26" i="2"/>
  <c r="C34" i="2" s="1"/>
  <c r="T18" i="2"/>
  <c r="T17" i="2"/>
  <c r="T16" i="2"/>
  <c r="T15" i="2"/>
  <c r="T14" i="2"/>
  <c r="T13" i="2"/>
  <c r="T12" i="2"/>
  <c r="T11" i="2"/>
  <c r="B52" i="2"/>
  <c r="B50" i="2"/>
  <c r="F23" i="9" l="1"/>
  <c r="E8" i="11"/>
  <c r="B20" i="9"/>
  <c r="B17" i="9" s="1"/>
  <c r="C10" i="9"/>
  <c r="F8" i="10"/>
  <c r="E13" i="9"/>
  <c r="E22" i="9"/>
  <c r="G15" i="9"/>
  <c r="F27" i="9"/>
  <c r="F13" i="9"/>
  <c r="C20" i="9"/>
  <c r="C17" i="9" s="1"/>
  <c r="B10" i="9"/>
  <c r="E18" i="9"/>
  <c r="G21" i="9"/>
  <c r="E26" i="9"/>
  <c r="F18" i="9"/>
  <c r="G22" i="9"/>
  <c r="F26" i="9"/>
  <c r="F19" i="9"/>
  <c r="E21" i="9"/>
  <c r="E20" i="9" s="1"/>
  <c r="G25" i="9"/>
  <c r="G19" i="9"/>
  <c r="F21" i="9"/>
  <c r="G23" i="9"/>
  <c r="E25" i="9"/>
  <c r="G13" i="9"/>
  <c r="G27" i="9"/>
  <c r="G12" i="9"/>
  <c r="D20" i="9"/>
  <c r="D17" i="9" s="1"/>
  <c r="E12" i="9"/>
  <c r="F22" i="9"/>
  <c r="G12" i="4"/>
  <c r="F12" i="4"/>
  <c r="E12" i="4"/>
  <c r="G8" i="11"/>
  <c r="F8" i="11"/>
  <c r="C28" i="2"/>
  <c r="E23" i="3"/>
  <c r="F20" i="4"/>
  <c r="E11" i="9"/>
  <c r="E15" i="9"/>
  <c r="E24" i="9"/>
  <c r="F11" i="11"/>
  <c r="C29" i="2"/>
  <c r="C8" i="3"/>
  <c r="E10" i="3"/>
  <c r="F23" i="3"/>
  <c r="D10" i="9"/>
  <c r="F11" i="9"/>
  <c r="F15" i="9"/>
  <c r="F24" i="9"/>
  <c r="G11" i="11"/>
  <c r="C30" i="2"/>
  <c r="B51" i="2"/>
  <c r="D8" i="3"/>
  <c r="E14" i="9"/>
  <c r="E19" i="9"/>
  <c r="E23" i="9"/>
  <c r="C31" i="2"/>
  <c r="E16" i="3"/>
  <c r="D16" i="4"/>
  <c r="E18" i="4"/>
  <c r="F14" i="9"/>
  <c r="E27" i="9"/>
  <c r="C32" i="2"/>
  <c r="F16" i="3"/>
  <c r="F18" i="4"/>
  <c r="C33" i="2"/>
  <c r="B8" i="9" l="1"/>
  <c r="F17" i="9"/>
  <c r="F20" i="9"/>
  <c r="C8" i="9"/>
  <c r="E17" i="9"/>
  <c r="G17" i="9"/>
  <c r="G20" i="9"/>
  <c r="E10" i="9"/>
  <c r="B49" i="2"/>
  <c r="G8" i="3"/>
  <c r="F8" i="3"/>
  <c r="E8" i="3"/>
  <c r="C26" i="2"/>
  <c r="G16" i="4"/>
  <c r="F16" i="4"/>
  <c r="E16" i="4"/>
  <c r="G10" i="9"/>
  <c r="F10" i="9"/>
  <c r="D8" i="9"/>
  <c r="D8" i="4"/>
  <c r="B48" i="2" l="1"/>
  <c r="G8" i="9"/>
  <c r="F8" i="9"/>
  <c r="E8" i="9"/>
  <c r="G8" i="4"/>
  <c r="F8" i="4"/>
  <c r="E8" i="4"/>
  <c r="B47" i="2" l="1"/>
  <c r="B45" i="2" l="1"/>
  <c r="C53" i="2" l="1"/>
  <c r="C52" i="2"/>
  <c r="C50" i="2"/>
  <c r="C51" i="2"/>
  <c r="C49" i="2"/>
  <c r="C48" i="2"/>
  <c r="C47" i="2"/>
  <c r="C45" i="2" l="1"/>
</calcChain>
</file>

<file path=xl/sharedStrings.xml><?xml version="1.0" encoding="utf-8"?>
<sst xmlns="http://schemas.openxmlformats.org/spreadsheetml/2006/main" count="3107" uniqueCount="2207">
  <si>
    <t>INGRESOS PRESUPUESTARIOS</t>
  </si>
  <si>
    <t>DEL 1 DE ENERO AL 31 DE DICIEMBRE DE 2016</t>
  </si>
  <si>
    <t>ENERO-MARZO</t>
  </si>
  <si>
    <t>( Pesos )</t>
  </si>
  <si>
    <t>CONCEPTO</t>
  </si>
  <si>
    <t>RECAUDACIÓN</t>
  </si>
  <si>
    <t>VARIACIÓN RESPECTO A:</t>
  </si>
  <si>
    <t>OBTENIDO
ENE-DIC
2015</t>
  </si>
  <si>
    <t>ENE-DIC 2016</t>
  </si>
  <si>
    <t>RECAUDACIÓN ESTIMADA:</t>
  </si>
  <si>
    <t>ESTIMADA</t>
  </si>
  <si>
    <t>OBTENIDA</t>
  </si>
  <si>
    <t>IMPORTE</t>
  </si>
  <si>
    <t>%</t>
  </si>
  <si>
    <t xml:space="preserve"> %  Real * </t>
  </si>
  <si>
    <t>TOTAL</t>
  </si>
  <si>
    <t>Ingresos de Gestión</t>
  </si>
  <si>
    <t>Impuestos</t>
  </si>
  <si>
    <t>Contribuciones de Mejoras</t>
  </si>
  <si>
    <t>N/R</t>
  </si>
  <si>
    <t>Derechos</t>
  </si>
  <si>
    <t xml:space="preserve">Productos </t>
  </si>
  <si>
    <t xml:space="preserve">Aprovechamientos  </t>
  </si>
  <si>
    <t xml:space="preserve">     Incentivos Derivados de la Colaboración Fiscal </t>
  </si>
  <si>
    <t xml:space="preserve">      Aprovechamientos del Estado</t>
  </si>
  <si>
    <t>Contribuciones no comprendidas en las fracciones de la Ley de Ingresos causados en ejercicios fiscales anteriores pendientes de liquidación o pago</t>
  </si>
  <si>
    <t>Participaciones y Aportaciones Transferencias, Asignaciones, Subsidios y Otras Ayudas</t>
  </si>
  <si>
    <t>Participaciones y Aportaciones</t>
  </si>
  <si>
    <t xml:space="preserve">Participaciones </t>
  </si>
  <si>
    <t xml:space="preserve">Aportaciones                                          </t>
  </si>
  <si>
    <t xml:space="preserve"> </t>
  </si>
  <si>
    <t>Convenios</t>
  </si>
  <si>
    <t>Transferencias, Asignaciones, Subsidios y Otras Ayudas</t>
  </si>
  <si>
    <t>Otros ingresos</t>
  </si>
  <si>
    <t>Ingresos Derivados de Financiamiento**</t>
  </si>
  <si>
    <t>*Deflactado de acuerdo al Indice Nacional de Precios al Consumidor (INPC)</t>
  </si>
  <si>
    <t>** En relación con las cifras de  Cuenta Pública 2015, se incrementa la cantidad de 3 mil 400 millones de pesos, toda vez que se está incorporando al comparativo de ingresos presupuestarios los  ingresos  derivados de Financiamiento, información que en la Cuenta Pública 2015 se encontraba disponible en el  apartado específico de Deuda Pública.</t>
  </si>
  <si>
    <t>N/R:No Representativo</t>
  </si>
  <si>
    <t xml:space="preserve">INGRESOS DEL SECTOR PUBLICO PRESUPUESTARIO  </t>
  </si>
  <si>
    <t>( Miles de Pesos )</t>
  </si>
  <si>
    <t>ENERO - JULIO 2004</t>
  </si>
  <si>
    <t>NOVIEMBRE/DICIEMBRE 2004</t>
  </si>
  <si>
    <t>Ingresos Propios</t>
  </si>
  <si>
    <t>Participaciones e Incentivos Federales</t>
  </si>
  <si>
    <t>Fondos de Aportaciones Federales ( Ramo 33 )</t>
  </si>
  <si>
    <t xml:space="preserve">Transferencias  por Convenios de Coordinación </t>
  </si>
  <si>
    <t xml:space="preserve">Transferencias por Convenios de Coordinación </t>
  </si>
  <si>
    <t>Programa de Apoyo para el Fortalecimiento de las Entidades Federativas ( PAFEF- Ramo 39 )</t>
  </si>
  <si>
    <t>Fideicomiso para la Infraestructura en los Estados (FIES)</t>
  </si>
  <si>
    <t>Fideicomiso para la Infraestructura en los Estados ( FIES )</t>
  </si>
  <si>
    <t xml:space="preserve">Ingresos derivados de Entidades del Sector Paraestatal </t>
  </si>
  <si>
    <t>Ingresos derivados de Entidades del Sector Paraestatal</t>
  </si>
  <si>
    <t>Ingresos por Empréstitos</t>
  </si>
  <si>
    <t>(  Pesos )</t>
  </si>
  <si>
    <t>ENE-DIC
2016</t>
  </si>
  <si>
    <t>Aportaciones</t>
  </si>
  <si>
    <t>Transferencias, Asignaciones,Subsidios y Otras Ayudas</t>
  </si>
  <si>
    <t>Ingresos Derivados de Financiamiento</t>
  </si>
  <si>
    <t>IMPUESTOS</t>
  </si>
  <si>
    <t>Impuestos Sobre Los Ingresos</t>
  </si>
  <si>
    <t>Sobre Rifas, Sorteos, Loterías y Concursos</t>
  </si>
  <si>
    <t>Sobre Diversiones y Espectáculos Públicos</t>
  </si>
  <si>
    <t>Cedular a los Ingresos por el Otorgamiento del Uso o Goce Temporal de Bienes Inmuebles</t>
  </si>
  <si>
    <t>Sobre las Demasías Caducas</t>
  </si>
  <si>
    <t>Impuestos Sobre el Patrimonio</t>
  </si>
  <si>
    <t>Sobre Tenencia o Uso de  Vehículos</t>
  </si>
  <si>
    <t>Impuestos Sobre la Producción, el Comercio, el Consumo y las Transacciones o Asimilables</t>
  </si>
  <si>
    <t>Impuesto Sobre la Adquisición de Vehículos  de Motor Usados</t>
  </si>
  <si>
    <t>Sobre la Prestación de Servicios de Hospedaje</t>
  </si>
  <si>
    <t>Impuesto sobre Erogaciones por Remuneraciones al Trabajo Personal</t>
  </si>
  <si>
    <t>Accesorios</t>
  </si>
  <si>
    <t>Otros Impuestos</t>
  </si>
  <si>
    <t>Para el Desarrollo Social</t>
  </si>
  <si>
    <t>OTROS INGRESOS DE GESTIÓN</t>
  </si>
  <si>
    <t>Productos</t>
  </si>
  <si>
    <t>Aprovechamientos</t>
  </si>
  <si>
    <t>Incentivos Derivados de                                Colaboracion Fiscal</t>
  </si>
  <si>
    <t xml:space="preserve">   Aprovechamientos del Estado</t>
  </si>
  <si>
    <t>DERECHOS</t>
  </si>
  <si>
    <t>DERECHOS POR EL USO, GOCE, APROVECHAMIENTO O EXPLOTACIÓN DE BIENES DE DOMINIO PÚBLICO</t>
  </si>
  <si>
    <t>Secretaría de las Culturas  y Artes de Oaxaca</t>
  </si>
  <si>
    <t>Secretaría de Administración</t>
  </si>
  <si>
    <t>Secretaría de Turismo y Desarrollo Económico</t>
  </si>
  <si>
    <t>DERECHOS POR PRESTACIÓN DE SERVICIOS PÚBLICOS</t>
  </si>
  <si>
    <t>Administración Pública</t>
  </si>
  <si>
    <t>Comunes</t>
  </si>
  <si>
    <t>Transparencia</t>
  </si>
  <si>
    <t>Secretaría General de Gobierno</t>
  </si>
  <si>
    <t>Legalización y Registro de Documentos</t>
  </si>
  <si>
    <t>Registro Civil</t>
  </si>
  <si>
    <t>Registro Público de la Propiedad y del Comercio</t>
  </si>
  <si>
    <t>Protección Civil</t>
  </si>
  <si>
    <t>Regularización de la Tenencia de la Tierra Urbana</t>
  </si>
  <si>
    <t>Servicios en materia de Control y Confianza</t>
  </si>
  <si>
    <t>Consejería Jurídica del Gobierno del Estado</t>
  </si>
  <si>
    <t>Ejercicio Notarial</t>
  </si>
  <si>
    <t>Publicaciones</t>
  </si>
  <si>
    <t>Secretaría de Seguridad Pública</t>
  </si>
  <si>
    <t>Servicios que presta la Secretaría de Seguridad Pública</t>
  </si>
  <si>
    <t>Secretaría de Vialidad y Transporte</t>
  </si>
  <si>
    <t>Servicio Público de Transporte y Control Vehicular</t>
  </si>
  <si>
    <t xml:space="preserve">Secretaría de Salud </t>
  </si>
  <si>
    <t>Atención en Salud</t>
  </si>
  <si>
    <t>Vigilancia y Control Sanitario</t>
  </si>
  <si>
    <t>Secretaría de las Infraestructruras y el Ordenamiento Territorial Sustentable</t>
  </si>
  <si>
    <t>Servicios relacionados con  Obra Pública y Protección Ambiental</t>
  </si>
  <si>
    <t>.</t>
  </si>
  <si>
    <t>Eventos Lunes del Cerro</t>
  </si>
  <si>
    <t>Secretaría de las Culturas y Artes de Oaxaca</t>
  </si>
  <si>
    <t xml:space="preserve">Casa de la Cultura Oaxaqueña </t>
  </si>
  <si>
    <t>Artes Plásticas Rufino Tamayo</t>
  </si>
  <si>
    <t>Centro de Iniciación Musical de Oaxaca</t>
  </si>
  <si>
    <t>Secretaría de Desarrollo  Agropecuario, Forestal, Pesca y Acuacultura</t>
  </si>
  <si>
    <t>Control Zoosanitario</t>
  </si>
  <si>
    <t>Secretaría de Finanzas</t>
  </si>
  <si>
    <t>Relacionados con la Hacienda Pública Estatal</t>
  </si>
  <si>
    <t>Servicios Catastrales</t>
  </si>
  <si>
    <t>Relacionados con el Registro y Permisos</t>
  </si>
  <si>
    <t xml:space="preserve">Archivo del Poder Ejecutivo </t>
  </si>
  <si>
    <t>Secretaría de la Contraloría y Transparencia Gubernamental</t>
  </si>
  <si>
    <t>Servicios que presta la Secretaría de Contraloría y Transparencia Gubernamental</t>
  </si>
  <si>
    <t xml:space="preserve"> POR LOS SERVICIOS QUE SE PRESTAN EN MATERIA EDUCATIVA</t>
  </si>
  <si>
    <t>DERECHOS POR PRESTACIÓN DE SERVICIOS RELACIONADOS DE AGUA, ALCANTARILLADO Y DRENAJE</t>
  </si>
  <si>
    <t>Comisión Estatal del Agua</t>
  </si>
  <si>
    <t>Servicios de Agua Potable y Alcantarillado de Oaxaca</t>
  </si>
  <si>
    <t>DERECHOS POR PRESTACIÓN DE SERVICIOS A CARGO DEL SISTEMA PARA EL DESARROLLO INTEGRAL DE LA FAMILIA</t>
  </si>
  <si>
    <t>Sistema DIF</t>
  </si>
  <si>
    <t>OTROS DERECHOS</t>
  </si>
  <si>
    <t>ACCESORIOS</t>
  </si>
  <si>
    <t>PRODUCTOS</t>
  </si>
  <si>
    <t>Productos Derivados de Uso, Goce y  Aprovechamiento de Bienes no Sujetos a Régimen de Dominio Público</t>
  </si>
  <si>
    <t>Productos Financieros Estatales</t>
  </si>
  <si>
    <t>Enajenación de Bienes Muebles e Inmuebles</t>
  </si>
  <si>
    <t>Otros Productos que Generen Ingresos Corrientes</t>
  </si>
  <si>
    <t>APROVECHAMIENTOS</t>
  </si>
  <si>
    <t>INCENTIVOS DERIVADOS DE COLABORACIÓN FISCAL</t>
  </si>
  <si>
    <t>Impuesto sobre Automóviles Nuevos</t>
  </si>
  <si>
    <t xml:space="preserve">Actos de Fiscalización </t>
  </si>
  <si>
    <t>Otros Incentivos</t>
  </si>
  <si>
    <t xml:space="preserve">Retenciones  de  5  al Millar </t>
  </si>
  <si>
    <t>ZOFEMAT</t>
  </si>
  <si>
    <t>20 % Indemnización Cheques Devueltos</t>
  </si>
  <si>
    <t>De los Ingresos por la Enajenación de Terrenos, construcciones o terrenos y construcciones</t>
  </si>
  <si>
    <t>Impuestos a las Ventas Finales de Gasolinas y Diesel</t>
  </si>
  <si>
    <t xml:space="preserve">Incentivo Régimen de Incorporación Fiscal </t>
  </si>
  <si>
    <t xml:space="preserve">Incentivo derivado del Impuesto sobre la Renta </t>
  </si>
  <si>
    <t xml:space="preserve">Fondo de Compensación del Impuesto sobre Automóviles Nuevos </t>
  </si>
  <si>
    <t>Fondo de Compensación del Régimen de Pequeños Contribuyentes y Régimen de Intermedios</t>
  </si>
  <si>
    <t xml:space="preserve">    </t>
  </si>
  <si>
    <t>MULTAS</t>
  </si>
  <si>
    <t>OTROS APROVECHAMIENTOS</t>
  </si>
  <si>
    <t>Otros Aprovechamientos (Administración de</t>
  </si>
  <si>
    <t xml:space="preserve">Contribuciones Municipales, Fianzas, </t>
  </si>
  <si>
    <t>Retardos e Inasistencias, entre otros)</t>
  </si>
  <si>
    <t xml:space="preserve"> TOTAL                                                                                   </t>
  </si>
  <si>
    <t>CONTRIBUCIONES NO COMPRENDIDAS EN LAS FRACCIONES DE LA LEY DE INGRESOS CAUSADOS EN EJERCICIOS FISCALES ANTERIORES PENDIENTES DE LIQUIDACIÓN O PAGO</t>
  </si>
  <si>
    <t>Contribuciones no Comprendidas en las Fraccciones de la Ley de Ingresos Causados en Ejercicios Fiscales Anteriores Pendientes de Liquidación o Pago</t>
  </si>
  <si>
    <t>PARTICIPACIONES, APORTACIONES, TRANSFERENCIAS, ASIGNACIONES, SUBSIDIOS Y OTRAS AYUDAS</t>
  </si>
  <si>
    <t xml:space="preserve">PARTICIPACIONES </t>
  </si>
  <si>
    <t>Fondo General de Participaciones</t>
  </si>
  <si>
    <t>Fondo de Fomento Municipal</t>
  </si>
  <si>
    <t>Participaciones en Impuestos Especiales</t>
  </si>
  <si>
    <t>Fondo de Fiscalización y Recaudación</t>
  </si>
  <si>
    <t>Fondo de Compensación</t>
  </si>
  <si>
    <t>APORTACIONES</t>
  </si>
  <si>
    <t>Fondo  de Aportaciones para la Nómina Educativa y Gasto operativo</t>
  </si>
  <si>
    <t>Fondo de Aportaciones para los Servicios de Salud</t>
  </si>
  <si>
    <t>Fondo de Aportaciones para la Infraestructura Social</t>
  </si>
  <si>
    <t xml:space="preserve">     Municipal</t>
  </si>
  <si>
    <t xml:space="preserve">     Estatal</t>
  </si>
  <si>
    <t xml:space="preserve">Fondo de Aportaciones para el Fortalecimiento de los Municipios y de las Demarcaciones Territoriales del Distrito Federal </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</si>
  <si>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</si>
  <si>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</si>
  <si>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</si>
  <si>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 ( FAFEF )</t>
  </si>
  <si>
    <t>CONVENIOS</t>
  </si>
  <si>
    <t>TRANSFERENCIAS,ASIGNACIONES,SUBSIDIOS Y OTRAS AYUDAS</t>
  </si>
  <si>
    <t>PARTICIPACIONES</t>
  </si>
  <si>
    <t>(  de Pesos )</t>
  </si>
  <si>
    <t>OTROS INGRESOS</t>
  </si>
  <si>
    <t>Interes ganados de valores, Créditos, Bonos y Otros (Productos Financieros de Recursos Federales)</t>
  </si>
  <si>
    <t>Otros Ingresos</t>
  </si>
  <si>
    <t>DEL 1 DE ENERO  AL 31 DE DICIEMBRE DE 2016</t>
  </si>
  <si>
    <t>IMPLEMENTACIÓN DE LA REFORMA  SISTEMA JUSTICIA PENAL (RAMO 04)</t>
  </si>
  <si>
    <t>MODERNIZACION INTEGRAL DEL REGISTRO CIVIL 2016 (RAMO 04)</t>
  </si>
  <si>
    <t>PROGRAMA NACIONAL DE PREVENCION DEL DELITO 2016 (RAMO 04)</t>
  </si>
  <si>
    <t>PROGRAMA DE INFRAESTRUCTURA INDIGENA (PROII 2015) (RAMO 06)</t>
  </si>
  <si>
    <t>CENTROS PARA EL DESARROLLO DE LAS MUJERES (RAMO 06)</t>
  </si>
  <si>
    <t>FORTALECIMIENTO DE LA POLITICA DE IGUALDAD EN EL ESTADO DE OAXACA 2016 (RAMO 06)</t>
  </si>
  <si>
    <t>PREVENCION DE LA VIOLENCIA CONTRA LAS MUJERES CDI 2016 (RAMO 06)</t>
  </si>
  <si>
    <t>PROGRAMA DE INFRAESTRUCTURA INDIGENA (PROII 2016) (RAMO 06)</t>
  </si>
  <si>
    <t>PROIN CDI UTM 2016 (RAMO 06)</t>
  </si>
  <si>
    <t>SEGURO AGRICOLA CATASTROFICO 2016 (RAMO 08)</t>
  </si>
  <si>
    <t>SEGURO AGRICOLA PARAMETRICO 2016 (RAMO 08)</t>
  </si>
  <si>
    <t>SEGURO PECUARIO SATELITAL 2016 (RAMO 08)</t>
  </si>
  <si>
    <t>CAPUFE 2015 (RAMO 09)</t>
  </si>
  <si>
    <t>CAPUFE  2016 (RAMO 09)</t>
  </si>
  <si>
    <t>FORTALECIMIENTO A LA RED DE ASESORES DE LA RED OAXAQUEÑA DE APOYO AL EMPRENDEDOR (RAMO 10)</t>
  </si>
  <si>
    <t>19 FERIA INTERNACIONAL DEL MEZCAL 2016  (RAMO 10)</t>
  </si>
  <si>
    <t>FORTALECIMIENTO INTEGRAL PARA EL DESARROLLO DEL SECTOR AGROINDUSTRIAL DE OAXACA 2016  (RAMO 10)</t>
  </si>
  <si>
    <t>PROGRAMA DE IMPULSO FINANCIERO (RAMO 10)</t>
  </si>
  <si>
    <t>DESARROLLO CULTURAL MUNICIPAL 2015 (RAMO 11)</t>
  </si>
  <si>
    <t>SANEAMIENTO FINANCIERO UABJO 2016 (RAMO 11)</t>
  </si>
  <si>
    <t>PROGRAMA DE ESTIMULO A LA CREACION Y DESARROLLO ARTISTICO (RAMO 11)</t>
  </si>
  <si>
    <t>REFORMA EDUCATIVA 2016 (RAMO 11)</t>
  </si>
  <si>
    <t>ATENCION A LA DEMANDA EDUCATIVA 2016 (RAMO 11)</t>
  </si>
  <si>
    <t>ESCUELAS DIGNAS 2015 (RAMO 11)</t>
  </si>
  <si>
    <t>PRODEP UTVC 2015 (RAMO 11)</t>
  </si>
  <si>
    <t>RECONOCIMIENTO DE PLANTILLAS UABJO 2016 (RAMO 11)</t>
  </si>
  <si>
    <t>ATENCIÓN A LA DEMANDA EDUCATIVA 2015 (RAMO 11)</t>
  </si>
  <si>
    <t>FONDO DE AUTONOMIA DE GESTION 2015 (RAMO 11)</t>
  </si>
  <si>
    <t>DOTACION DE INSTRUMENTOS MUSICALES A COMUNIDADES DE OAXACA 2016 (RAMO 11)</t>
  </si>
  <si>
    <t>PROYECTO DE DOTACION DE INSTRUMENTOS MUSICALES A BANDAS INFANTILES DEL ESTADO 2016 (RAMO 11)</t>
  </si>
  <si>
    <t>PROGRAMA NACIONAL DE CONVIVENCIA ESCOLAR 2016 (RAMO 11)</t>
  </si>
  <si>
    <t>PROGRAMA ESCUELAS DE TIEMPO COMPLETO 2016 (RAMO 11)</t>
  </si>
  <si>
    <t>PROGRAMA DE FORTALECIMIENTO DE LA CALIDAD EDUCATIVA 2016 (RAMO 11)</t>
  </si>
  <si>
    <t>PROGRAMA DE INCLUSION Y LA EQUIDAD EDUCATIVA 2016 (RAMO 11)</t>
  </si>
  <si>
    <t>PROGRAMA NACIONAL DE INGLES 2016 (RAMO 11)</t>
  </si>
  <si>
    <t>PROGRAMA NACIONAL DE BECAS 2016 (RAMO 11)</t>
  </si>
  <si>
    <t>TELEBACHILLERATO COMUNITARIO 2016 (RAMO 11)</t>
  </si>
  <si>
    <t>PROYECTOS CULTURALES 2016 (RAMO 11)</t>
  </si>
  <si>
    <t>CONADE ALTO RENDIMIENTO 2016 (RAMO 11)</t>
  </si>
  <si>
    <t>APOYO EXTRAORDINARIO UABJO 2016 49 MDP (RAMO 11)</t>
  </si>
  <si>
    <t>ESCUELAS DE EXCELENCIA PARA ABATIR EL REZAGO EDUCATIVO 2015 (RAMO 11)</t>
  </si>
  <si>
    <t>APOYO EXTRAORDINARIO NO REGULARIZABLE ESCUELA NORMAL RURAL 2015 (RAMO 11)</t>
  </si>
  <si>
    <t>11 FESTIVAL DE JAZZ DE MAZUNTE 2016 (RAMO 11)</t>
  </si>
  <si>
    <t>AUTONOMIA DE GESTION 2016 (RAMO 11)</t>
  </si>
  <si>
    <t>PRODICI 2016 (RAMO 11)</t>
  </si>
  <si>
    <t>APOYO AL DESARROLLO DE LA EDUCACION SUPERIOR UNSIS 2016 (RAMO 11)</t>
  </si>
  <si>
    <t>PROYECTOS LOCALES JUVENILES 2016 (RAMO 11)</t>
  </si>
  <si>
    <t>GUELAGUETZA FEDERAL 2016 (RAMO 11)</t>
  </si>
  <si>
    <t>CONSERVACION Y REHABILITACION DEL MUSEO RODOLFO MORALES 2DA ETAPA 2016 (RAMO 11)</t>
  </si>
  <si>
    <t>FOMENTO A LA EXPRESION CULTURAL DE LAS AGRUPACIONES MUSICALES Y ARTISTICAS POPULARES DE OAXACA 2016 (RAMO 11)</t>
  </si>
  <si>
    <t>EXPOSICION MAQUINA VERDE EL ARTE DE CARLOS LUNA EN EL MUSEO DE LOS PINTORES OAXAQUEÑOS 2016 (RAMO 11)</t>
  </si>
  <si>
    <t>FERIA INTERNACIONAL DEL LIBRO 2016 (RAMO 11)</t>
  </si>
  <si>
    <t>MUSEOGRAFIA PARA EL CENTRO CULTURAL COMUNITARIO DE TEOTITLAN DEL VALLE 2016 (RAMO 11)</t>
  </si>
  <si>
    <t>CENTROS PODER JOVEN 2016 (RAMO 11)</t>
  </si>
  <si>
    <t>PROGRAMA DE LA REFORMA EDUCATIVA 2015 (RAMO 11)</t>
  </si>
  <si>
    <t>COLECTIVO COMUNITARIO DE ARTES GRAFICAS Y CINE SILLITAS (RAMO 11)</t>
  </si>
  <si>
    <t>FONDO CONCURSABLE DE INVERSION EN INFRAESTRUCTURA PARA EDUCACION MEDIA SUPERIOS 2016 (RAMO 11)</t>
  </si>
  <si>
    <t>PROGRAMA BAPISS 2016 (RAMO 11)</t>
  </si>
  <si>
    <t>CENTRO DE LAS ARTES SAN AGUSTIN 2016 (RAMO 11)</t>
  </si>
  <si>
    <t>PIEE UNSIS 2016 (RAMO 11)</t>
  </si>
  <si>
    <t>PIEE UNICOS 2016 (RAMO 11)</t>
  </si>
  <si>
    <t>PIEE UNICHA 2016 (RAMO 11)</t>
  </si>
  <si>
    <t>FORTALECIMIENTO DE LA MUSICA CONTEMPORANEA 2016 (RAMO 11)</t>
  </si>
  <si>
    <t>CONADE CULTURA FISICA 2016 (RAMO 11)</t>
  </si>
  <si>
    <t>FONDO CONCURSABLE DE INVERSION EN INFRAESTRUCTURA PARA EDUCACION MEDIA SUPERIOR DE PLANTELES FEDERALES 2015 (RAMO 11)</t>
  </si>
  <si>
    <t>SUBSIDIO A PROGRAMAS PARA JOVENES 2016 (RAMO 11)</t>
  </si>
  <si>
    <t>CULTURA INFALTIL 2016 (RAMO 11)</t>
  </si>
  <si>
    <t>PRODEP 2016  (RAMO 11)</t>
  </si>
  <si>
    <t>FOMENTO A LA LECTURA 2016 (RAMO 11)</t>
  </si>
  <si>
    <t>APOYO EXTRAORDINARIO 5 MDP 2016 (RAMO 11)</t>
  </si>
  <si>
    <t>PLAN DE APOYO A LA CALIDAD EDUCATIVA TRANSFORMACION DE LA EDUCACION NORMAL (PACTEN) 2016-2017 (RAMO 11)</t>
  </si>
  <si>
    <t>INCLUSION Y LA EQUIDAD EDUCATIVA UTSSO 2016 (RAMO 11)</t>
  </si>
  <si>
    <t>EXPANSION A LA OFERTA EDUCATIVA ITO 2016 (RAMO 11)</t>
  </si>
  <si>
    <t>FORTALECIMIENTO DE LA CALIDAD EDUCATIVA UTSSO 2016 (RAMO 11)</t>
  </si>
  <si>
    <t>APOYO EXTRAORDINARIO UABJO 2016 19 MDP (RAMO 11)</t>
  </si>
  <si>
    <t>APOYO EXTRAORDINARIO 12 MDP 2016 (RAMO 11)</t>
  </si>
  <si>
    <t>FONDO DE PREVISION PRESUPUESTAL 2011 (RAMO 12)</t>
  </si>
  <si>
    <t>SEGURO POPULAR 2015  (RAMO 12)</t>
  </si>
  <si>
    <t>FONDO DE PROTECCIÓN C/GASTOS CATASTROFICOS 2015 SSO  (RAMO 12)</t>
  </si>
  <si>
    <t>FONDO DE PREVISION PRESUPUESTAL  (RAMO 12)</t>
  </si>
  <si>
    <t>AFASPE 2016  (RAMO 12)</t>
  </si>
  <si>
    <t>SEGURO MEDICO SIGLO XXI CAPITA 2016  (RAMO 12)</t>
  </si>
  <si>
    <t>PROSPERA 2016  (RAMO 12)</t>
  </si>
  <si>
    <t>SEGURO MEDICO SIGLO XXI INTERVE 2016  (RAMO 12)</t>
  </si>
  <si>
    <t>FPP CENTRO DE SALUD COLONIA ESTRELLA EQUIPAMIENTO  (RAMO 12)</t>
  </si>
  <si>
    <t>FONDO DE PROTECCION CONTRA GASTOS CATASTROFICOS HNO 2016  (RAMO 12)</t>
  </si>
  <si>
    <t>FONDO DE PROTECCION CONTRA GASTOS CATASTROFICOS 2016 SSO  (RAMO 12)</t>
  </si>
  <si>
    <t>SEGURO MEDICO SIGLO XXI HNO 2016  (RAMO 12)</t>
  </si>
  <si>
    <t>SEGURO POPULAR 2016   (RAMO 12)</t>
  </si>
  <si>
    <t>FONDO DE PROTECCION CONTRA GASTOS CATASTROFICOS HNO 2015  (RAMO 12)</t>
  </si>
  <si>
    <t>FONDO DE PREVISION PRESUPUESTAL 2014 CENTRO DE SALUD COLONIA ESTRELLA  (RAMO 12)</t>
  </si>
  <si>
    <t>FONDO DE PREVISION PRESUPUESTAL 2014 CENTRO DE SALUD URBANO SAN JUAN BAUTISTA TUXTEPEC (LOMA ALTA)  (RAMO 12)</t>
  </si>
  <si>
    <t>FONDO DE PREVISION PRESUPUESTAL 2014 CENTRO DE SALUD SANTIAGO PINOTEPA NACIONAL  (RAMO 12)</t>
  </si>
  <si>
    <t>FORTALECIMIENTO A LA ATENCION MEDICA 2016  (RAMO 12)</t>
  </si>
  <si>
    <t>COFEPRIS 2016  (RAMO 12)</t>
  </si>
  <si>
    <t>PROGRAMA VIH-SIDA E ITS (RAMO 12)</t>
  </si>
  <si>
    <t>PROGRAMA 32 POR 32 2014  (RAMO 12)</t>
  </si>
  <si>
    <t>PROGRAMA 32 POR 32  (RAMO 12)</t>
  </si>
  <si>
    <t>COMUNIDAD DIFERENTE 2016  (RAMO 12)</t>
  </si>
  <si>
    <t>CRUZADA NACIONAL CONTRA EL HAMBRE 2016  (RAMO 12)</t>
  </si>
  <si>
    <t>FONDO DE PREVISION PRESUPUESTAL 2014  CENTRO ESTATAL DE ONCOLOGIA Y RADIOTERAPIA DE OAXACA DE JUAREZ  (RAMO 12)</t>
  </si>
  <si>
    <t>PROGRAMA VIH SIDA E ITS RAMO 12 2016  (RAMO 12)</t>
  </si>
  <si>
    <t>FONDO DE PREVISION PRESUPUESTAL 2016 AMPLIACION DEL HOSPITAL GENERAL DR. AURELIO VALDIVIESO  (RAMO 12)</t>
  </si>
  <si>
    <t>EQUIPAMIENTO Y REHABILITACION DE CENTROS DE ASISTENCIA SOCIAL 2016  (RAMO 12)</t>
  </si>
  <si>
    <t>FONDO DE PREVISION PRESUPUESTAL 2011 LA NOPALERA  (RAMO 12)</t>
  </si>
  <si>
    <t>CALIDAD EN LA ATENCION MEDICA 2016  (RAMO 12)</t>
  </si>
  <si>
    <t>PROGRAMA DE REGULARIZACION Y VIGILANCIA DE ESTABLECIMIENTOS Y SERVICIOS DE ATENCION MEDICA G005 2016  (RAMO 12)</t>
  </si>
  <si>
    <t>PROGRAMA PREVENCION Y TRATAMIENTO DE ADICCIONES 2016  (RAMO 12)</t>
  </si>
  <si>
    <t>01-CNF/GEO/OAX/TF/2015-16 CONAFOR (RAMO 16)</t>
  </si>
  <si>
    <t>01CNF/GEO/RC/2016 (RAMO 16)</t>
  </si>
  <si>
    <t>ZOFEMAT (RAMO 16)</t>
  </si>
  <si>
    <t>COMITE DE CUENCA DE LOS RIOS COPALITA Y TONAMECA 2016 (RAMO 16)</t>
  </si>
  <si>
    <t>COMITE DE PLAYAS LIMPIAS DEL MUNICIPIO DE SANTA MARIA HUATULCO (RAMO 16)</t>
  </si>
  <si>
    <t>COMITE DE PLAYAS LIMPIAS DEL MUNICIPIO DE SANTA MARIA COLOTEPEC 2016 (RAMO 16)</t>
  </si>
  <si>
    <t>COMITE DE PLAYAS LIMPIAS DEL MUNICIPIO DE SAN PEDRO MIXTEPEC 2016 (RAMO 16)</t>
  </si>
  <si>
    <t>COMITÉ DE CUENCA DEL RIO TEHUANTEPEC 2016 (RAMO 16)</t>
  </si>
  <si>
    <t>CONSEJO DE CUENCA DE LA COSTA DE OAXACA 2016 (RAMO 16)</t>
  </si>
  <si>
    <t>COMITE TECNICO DE AGUA SUBTERRANEAS Y DE LA COMISION DE CUENTA DE LOS RIOS ATOYAC Y SALADO 2016 (RAMO 16)</t>
  </si>
  <si>
    <t>ANEXO DE EJECUCION NUMERO 002/2016 (RAMO 16)</t>
  </si>
  <si>
    <t>PROGRAMA DE TRATAMIENTO DE AGUAS REIDUALES PROSAIN (RAMO 16)</t>
  </si>
  <si>
    <t>PROGRAMA DE AGUA POTABLE,ALCANTARILLADO Y SANEAMIENTO APARTADO RURAL 2016 (RAMO 16)</t>
  </si>
  <si>
    <t>PROGRAMA DE AGUA POTABLE, ALCANTARILLADO Y SANEAMIENTO APARTADO URBANO 2016 (RAMO 16)</t>
  </si>
  <si>
    <t>PROGRAMA DE AGUA POTABLE, ALCANTARILLADO Y SANEAMIENTO APARTADO AGUA LIMPIA 2016 (RAMO 16)</t>
  </si>
  <si>
    <t>BRIGADAS COMUNITARIAS DE SANIDAD FORESTAL 2016 (RAMO 16)</t>
  </si>
  <si>
    <t>01-CNF/GE/OAX/TF/2016-2017 (RAMO 16)</t>
  </si>
  <si>
    <t>PAIMEF (PROGRAMA APOYO A INSTITUCIONES DE MUJERES EN LA ENTIDAD FEDDERATIVA) (RAMO 20)</t>
  </si>
  <si>
    <t>PAIMEF  2016 (RAMO 20)</t>
  </si>
  <si>
    <t>CAPACITACIONES FONART 2016 (RAMO 20)</t>
  </si>
  <si>
    <t>ARTICULACION DE POLITICAS PUBLICA UTM 2016 (RAMO 20)</t>
  </si>
  <si>
    <t>PROGRAMA PARA EL DESARROLLO REGIONAL TURÍSTICO SUSTENTABLE Y PUEBLOS MÁGICOS (PRODERMAGICO)2016 (RAMO 21)</t>
  </si>
  <si>
    <t>FONDO PRODUCTORES DE HIDROCARBUROS 2015 (RAMO 23)</t>
  </si>
  <si>
    <t>FORTALECIMIENTO FINANCIERO 2016 1300 MDP (RAMO 23)</t>
  </si>
  <si>
    <t>FORTALECIMIENTO FINANCIERO 2016 122.6 MDP (RAMO 23)</t>
  </si>
  <si>
    <t>FORTALECE 2016 (RAMO 23)</t>
  </si>
  <si>
    <t>FONDO DE ESTABILIZACION DE LOS INGRESOS DE LAS ENTIDADES FEDERATIVAS 2016 (RAMO 23)</t>
  </si>
  <si>
    <t>FONDO PRODUCTORES DE HIDROCARBUROS 2016 (RAMO 23)</t>
  </si>
  <si>
    <t>GOB DEL EDO DE OAX SEFIN ARMONIZACION CONTABLE 2016 (RAMO 23)</t>
  </si>
  <si>
    <t>PROFIS 2016 (RAMO 23)</t>
  </si>
  <si>
    <t>FORTALECIMIENTO FINANCIERO  PARA INVERSION 2016 (RAMO 23)</t>
  </si>
  <si>
    <t>FORTALECIMIENTO FINANCIERO 600 MDP 2016 (RAMO 23)</t>
  </si>
  <si>
    <t>PROGRAMAS REGIONALES 2016 (RAMO 23)</t>
  </si>
  <si>
    <t>FONREGION 2016 (RAMO 23)</t>
  </si>
  <si>
    <t>FONDO PARA LA ACCESIBILIDAD PARA LAS PERSONAS CON DISCAPACIDAD (FOTRADIS) 2016 (RAMO 23)</t>
  </si>
  <si>
    <t>FONDO METROPOLITANO 2016 (RAMO 23)</t>
  </si>
  <si>
    <t xml:space="preserve">FORTALECIMIENTO PARA INVERSION 2016 CUENTA DOS (RAMO 23)  </t>
  </si>
  <si>
    <t>PROGRAMAS REGIONALES 2016 CUENTA DOS (RAMO 23)</t>
  </si>
  <si>
    <t>FORTALECE 2016 CUENTA DOS (RAMO 23)</t>
  </si>
  <si>
    <t>FONDO DE APOYO A MIGRANTES 2016 (RAMO 23)</t>
  </si>
  <si>
    <t>PROGRAMAS REGIONALES CUENTA TRES 2016 (RAMO 23)</t>
  </si>
  <si>
    <t>FORTALECIMIENTO FINANCIERO 2016 680 MDP (RAMO 23)</t>
  </si>
  <si>
    <t>PROYECTOS DE DESARROLLO REGIONAL 2016 (RAMO 23)</t>
  </si>
  <si>
    <t>FORTALECIMIENTO PARA INVERSION 2016 CUENTA TRES (RAMO 23)</t>
  </si>
  <si>
    <t>FONDO SUR SURESTE FONSUR 2016 (RAMO 23)</t>
  </si>
  <si>
    <t>FORTALECIMIENTO FINANCIERO (RAMO 23)</t>
  </si>
  <si>
    <t>PROGRAMAS REGIONALES 2016 CUENTA CUATRO (RAMO 23)</t>
  </si>
  <si>
    <t>PROYECTOS DE DESARROLLO REGINAL 2016 4.3 MDP (RAMO 23)</t>
  </si>
  <si>
    <t>SOCORRO DE LEY 2015 (RAMO 36)</t>
  </si>
  <si>
    <t>SOCORRO DE LEY 2016 (RAMO 36)</t>
  </si>
  <si>
    <t>SUBSIDIO DE FORTALECIMIENTO PARA LA SEGURIDAD (FORTASEG) (RAMO 36)</t>
  </si>
  <si>
    <t>INNOVACION TECNOLOGICA (RAMO 38)</t>
  </si>
  <si>
    <t>IDENTIFICACION SEMI O AUTOMATICA DE DESLAVES CONACYT UMAR 2016 (RAMO 38)</t>
  </si>
  <si>
    <t>CONVOCATORIA DEL 2DO ANO DE ESTANCIAS CONACYT UTM 2015 (RAMO 38)</t>
  </si>
  <si>
    <t>MEJORA DE LA OVINOCULTURA EN LA REGION DEL PAPALOAPAN UNPA 2013 (RAMO 38)</t>
  </si>
  <si>
    <t>SISTEMA DE CONSTRUCCION DE VIVIENDA CONACYT UNPA 2014 (RAMO 38)</t>
  </si>
  <si>
    <t>VARIACION ESTACIONAL DE ESPECIES CONACYT UNIVERSIDAD DEL MAR 2013 (RAMO 38)</t>
  </si>
  <si>
    <t>DESARROLLO DE UNA  BEBIDA CONACYT  UNIVERSIDAD TECNOLOGICA DE LA MIXTECA 2014 (RAMO 38)</t>
  </si>
  <si>
    <t>GUELAGUETZA MATEMATICA UNPA CONACYT 2016 (RAMO 38)</t>
  </si>
  <si>
    <t>FORTALECIMIENTO DE TALENTOS OAXAQUEÑOS UNPA CONACYT 2016 (RAMO 38)</t>
  </si>
  <si>
    <t>FORTALECIMIENTO DE LA INFRAESTRUCTURA CONACYT UNPA 2016 (RAMO 38)</t>
  </si>
  <si>
    <t>CUARTO ENCUENTRO DE JOVENES INVESTIGADORES EN EL ESTADO DE OAXACA 2016 (RAMO 38)</t>
  </si>
  <si>
    <t>POR OAXACA MAS INVESTIGADORES 2016 (RAMO 38)</t>
  </si>
  <si>
    <t>ALDEA CIENTIFICA 2016 (RAMO 38)</t>
  </si>
  <si>
    <t>ESTANCIA DE INVESTIGACION CIENTIFICA 2016 (RAMO 38)</t>
  </si>
  <si>
    <t>SINTESIS DE EPIDITIODICETOPIPERAZINA CONACYT - UNPA 2013 (RAMO 38)</t>
  </si>
  <si>
    <t>ESTUDIOS DE CROCRISTALIZACIÒN CONACYT UNCA (RAMO 38)</t>
  </si>
  <si>
    <t>DIFUSION Y DIVULGACION DE LA CIENCIA,LA TECNOLOGIA Y LA INNOVACION EN LAS ENTIDADES FEDERATIVAS:OAXACA 2016 (RAMO 38)</t>
  </si>
  <si>
    <t>BIODIVERSIDAD NOMENCLATURAL CONACYT - UMAR (RAMO 38)</t>
  </si>
  <si>
    <t>EVALUACIÓN DE LA FITOTOXICIDAD CONACYT UNSIJ (RAMO 38)</t>
  </si>
  <si>
    <t>AMSDE CONACYT 2016 (RAMO 38)</t>
  </si>
  <si>
    <t>NANOESTRUCTURAS DE CIRCONIA IMPURIFICADA CONACYT UTM 2016 (RAMO 38)</t>
  </si>
  <si>
    <t>TRANSFERENCIAS ASIGNACIONES, SUBSIDIOSY OTRAS AYUDAS</t>
  </si>
  <si>
    <t>UNIVERSIDAD DEL MAR 2016</t>
  </si>
  <si>
    <t>UNIVERSIDAD TECNOLÓGICA DE LA MIXTECA 2016</t>
  </si>
  <si>
    <t>SUBSIDIO FEDERAL ORDINARIO UABJO 2016</t>
  </si>
  <si>
    <t xml:space="preserve">UNIVERSIDAD DEL PAPALOAPAN 2016 </t>
  </si>
  <si>
    <t>UNIVERSIDAD DE LA SIERRA SUR 2016</t>
  </si>
  <si>
    <t>UNIVERSIDAD DEL ISTMO 2016</t>
  </si>
  <si>
    <t>UNIVERSIDAD DE LA SIERRA JUAREZ 2016</t>
  </si>
  <si>
    <t>SUBSIDIO CECYTEO 2016</t>
  </si>
  <si>
    <t>SUBSIDIO COBAO 2016</t>
  </si>
  <si>
    <t>SUBSIDIO  ICAPET 2016</t>
  </si>
  <si>
    <t>UNIVERSIDAD DE LA CAÑADA 2016</t>
  </si>
  <si>
    <t>UNIVERSIDAD TECNOLOGICA DE LOS VALLES CENTRALES DE OAXACA 2016</t>
  </si>
  <si>
    <t>INSTITUTO TECNOLÓGICO SUPERIOR DE TEPOSCOLULA 2015</t>
  </si>
  <si>
    <t>UNIVERSIDAD TECNOLÓGICA DE LA SIERRA SUR OAXACA 2016</t>
  </si>
  <si>
    <t>COLEGIO SUPERIOR INTERCULTURAL 2016</t>
  </si>
  <si>
    <t>COLEGIO SUPERIOR INTERCULTURAL BIC 2015</t>
  </si>
  <si>
    <t>CECAM 2016</t>
  </si>
  <si>
    <t>ICAPET</t>
  </si>
  <si>
    <t>PRODEP UABJO 2016</t>
  </si>
  <si>
    <t>CARRERA DOCENTE UABJO 2016</t>
  </si>
  <si>
    <t>PROEXOEES UABJO 2016</t>
  </si>
  <si>
    <t>PROFOCIE UABJO 2016</t>
  </si>
  <si>
    <t xml:space="preserve">TECNOLOGICO SUPERIOR DE TEPOSCOLULA 2016 </t>
  </si>
  <si>
    <t>PROEXOEES 2015 TLAXIACO - TUXTEPEC</t>
  </si>
  <si>
    <t>CECYTEO</t>
  </si>
  <si>
    <t>COBAO</t>
  </si>
  <si>
    <t xml:space="preserve">INSTITUTO TECNOLOGICO SUPERIOR DE SAN MIGUEL EL GRANDE </t>
  </si>
  <si>
    <t>PROEXOEES UMAR 2016</t>
  </si>
  <si>
    <t>PROEXOEES UNISTMO 2016</t>
  </si>
  <si>
    <t>PROEXOEES UTM 2016</t>
  </si>
  <si>
    <t>PROEXOEES UNSIS 2016</t>
  </si>
  <si>
    <t>PROEXOEES UNPA 2016</t>
  </si>
  <si>
    <t>PROEXOEES UNCA 2016</t>
  </si>
  <si>
    <t>PRODEP UTM 2016</t>
  </si>
  <si>
    <t>PRODEP UNSIS 2016</t>
  </si>
  <si>
    <t>PRODEP UNPA 2016</t>
  </si>
  <si>
    <t>FORTALECIMIENTO DE LA CALIDAD EDUCATIVA UTM 2016</t>
  </si>
  <si>
    <t>PRODEP UMAR 2016</t>
  </si>
  <si>
    <t>PRODEP UNCA 2016</t>
  </si>
  <si>
    <t>PRODEP UNISTMO 2016</t>
  </si>
  <si>
    <t>PRODEP UNSJ 2016</t>
  </si>
  <si>
    <t>FORTALECIMIENTO DE LA CALIDAD EDUCATIVA UNSJ 2016</t>
  </si>
  <si>
    <t>FORTALECIMIENTO EN LA CALIDAD EDUCATIVA UNSIS 2016</t>
  </si>
  <si>
    <t>FORTALECIMIENTO EN LA CALIDAD EDUCATIVA UMAR 2016</t>
  </si>
  <si>
    <t>FORTALECIMIENTO EN LA CALIDAD EDUCATIVA UNPA 2016</t>
  </si>
  <si>
    <t>FORTALECIMIENTO DE LA CALIDAD EDUCATIVA UNCA 2016</t>
  </si>
  <si>
    <t xml:space="preserve">FORTALECIMIENTO DE LA CALIDAD EDUCATIVA UNISTMO 2016 </t>
  </si>
  <si>
    <t>RESUMEN POR TIPO Y OBJETO DE GASTO</t>
  </si>
  <si>
    <t>ENERO - DICIEMBRE</t>
  </si>
  <si>
    <t xml:space="preserve">DEVENGADO </t>
  </si>
  <si>
    <t>APROBADO</t>
  </si>
  <si>
    <t>APROBADO    DEVENGADO</t>
  </si>
  <si>
    <t>TOTAL GENERAL</t>
  </si>
  <si>
    <t xml:space="preserve">GASTO CORRIENTE </t>
  </si>
  <si>
    <t>GASTO DE OPERACIÓN</t>
  </si>
  <si>
    <t>SERVICIOS PERSONALES</t>
  </si>
  <si>
    <t>MATERIALES Y SUMINISTROS</t>
  </si>
  <si>
    <t>SERVICIOS GENERALES</t>
  </si>
  <si>
    <t>PROYECTOS PPS</t>
  </si>
  <si>
    <t>INGRESOS Y DERECHOS AFECTOS A FIDEICOMISOS</t>
  </si>
  <si>
    <t>TRANSFERENCIAS CORRIENTES</t>
  </si>
  <si>
    <t>TRANSFERENCIAS, ASIGNACIONES, SUBSIDIOS Y OTRAS AYUDAS</t>
  </si>
  <si>
    <t>PARTICIPACIONES Y APORTACIONES</t>
  </si>
  <si>
    <t>GASTO DE CAPITAL</t>
  </si>
  <si>
    <t>INVERSIÓN PÚBLICA</t>
  </si>
  <si>
    <t>BIENES MUEBLES, INMUEBLES E INTANGIBLES</t>
  </si>
  <si>
    <t>OBRA PÚBLICA</t>
  </si>
  <si>
    <t>APORTACIÓN A FIDEICOMISOS</t>
  </si>
  <si>
    <t>ACCIONES PRODUCTIVAS</t>
  </si>
  <si>
    <t>ACCIONES DE FOMENTO</t>
  </si>
  <si>
    <t>TRANSFERENCIAS DE CAPITAL</t>
  </si>
  <si>
    <t>AMORTIZACIÓN DE LA DEUDA Y DISMINUCIÓN DE PASIVOS</t>
  </si>
  <si>
    <t>DEUDA PÚBLICA</t>
  </si>
  <si>
    <t>ADEFAS</t>
  </si>
  <si>
    <t>PENSIONES Y JUBILACIONES</t>
  </si>
  <si>
    <t>SERVICIOS PERSONALES POR TRANSFERENCIAS</t>
  </si>
  <si>
    <t>N/R: No Representativo</t>
  </si>
  <si>
    <t>CLASIFICACIÓN POR OBJETO DEL GASTO</t>
  </si>
  <si>
    <t xml:space="preserve">ESTATAL </t>
  </si>
  <si>
    <t>RAMO 33</t>
  </si>
  <si>
    <t>FEDERAL</t>
  </si>
  <si>
    <t>DEVENGADO</t>
  </si>
  <si>
    <t xml:space="preserve">CLASIFICACIÓN FUNCIONAL </t>
  </si>
  <si>
    <t>FINALIDAD</t>
  </si>
  <si>
    <t>GOBIERNO</t>
  </si>
  <si>
    <t>DESARROLLO SOCIAL</t>
  </si>
  <si>
    <t xml:space="preserve">DESARROLLO ECONÓMICO </t>
  </si>
  <si>
    <t>OTRAS NO CLASIFICADAS EN FUNCIONES ANTERIORES</t>
  </si>
  <si>
    <t>RESUMEN POR FINALIDAD FUNCIÓN</t>
  </si>
  <si>
    <t>LEGISLACIÓN</t>
  </si>
  <si>
    <t>JUSTICIA</t>
  </si>
  <si>
    <t>COORDINACIÓN  DE LA POLÍTICA DE GOBIERNO</t>
  </si>
  <si>
    <t>ASUNTOS FINANCIEROS Y HACENDARIOS</t>
  </si>
  <si>
    <t>ASUNTOS DE ORDEN PUBLICO Y DE SEGURIDAD</t>
  </si>
  <si>
    <t>OTROS SERVICIOS GENERALES</t>
  </si>
  <si>
    <t xml:space="preserve">TOTAL </t>
  </si>
  <si>
    <t>PROTECCIÓN AMBIENTAL</t>
  </si>
  <si>
    <t>VIVIENDA Y SERVICIOS A LA COMUNIDAD</t>
  </si>
  <si>
    <t>SALUD</t>
  </si>
  <si>
    <t>RECREACIÓN, CULTURA Y OTRAS MANIFESTACIONES SOCIALES</t>
  </si>
  <si>
    <t>EDUCACIÓN</t>
  </si>
  <si>
    <t>PROTECCIÓN SOCIAL</t>
  </si>
  <si>
    <t>OTROS ASUNTOS SOCIALES</t>
  </si>
  <si>
    <t>ASUNTOS ECONÓMICOS, COMERCIALES Y LABORALES EN GENERAL</t>
  </si>
  <si>
    <t>AGROPECUARIA, SILVICULTURA, PESCA Y CAZA</t>
  </si>
  <si>
    <t>COMBUSTIBLES Y ENERGÍA</t>
  </si>
  <si>
    <t>TRANSPORTE</t>
  </si>
  <si>
    <t>COMUNICACIONES</t>
  </si>
  <si>
    <t>TURISMO</t>
  </si>
  <si>
    <t>CIENCIA, TECNOLOGÍA E INNOVACIÓN</t>
  </si>
  <si>
    <t>TRANSACCIONES DE LA DEUDA PUBLICA/COSTO FINANCIERO DE LA DEUDA</t>
  </si>
  <si>
    <t>TRANSFERENCIAS, PARTICIPACIONES Y APORTACIONES ENTRE DIFERENTES NIVELES Y ORDENES DE GOBIERNO</t>
  </si>
  <si>
    <t>ADEUDOS DE EJERCICIOS FISCALES ANTERIORES</t>
  </si>
  <si>
    <t>CLASIFICACIÓN FINALIDAD-FUNCIÓN (GOBIERNO)</t>
  </si>
  <si>
    <t>CLASIFICACIÓN FINALIDAD-FUNCIÓN (DESARROLLO SOCIAL)</t>
  </si>
  <si>
    <t>CLASIFICACIÓN FINALIDAD-FUNCIÓN (DESARROLLO ECONÓMICO)</t>
  </si>
  <si>
    <t>MINERÍA, MANUFACTURAS Y CONSTRUCCIÓN</t>
  </si>
  <si>
    <t>OTRAS INDUSTRIAS Y OTROS ASUNTOS ECONÓMICOS</t>
  </si>
  <si>
    <t>N/R: No representativo</t>
  </si>
  <si>
    <t>CLASIFICACIÓN FINALIDAD-FUNCIÓN (OTRAS NO CLASIFICADAS EN FUNCIONES ANTERIORES)</t>
  </si>
  <si>
    <t>PLAN ESTATAL DE DESARROLLO (PED)</t>
  </si>
  <si>
    <t>EJES</t>
  </si>
  <si>
    <t>ESTADO DE DERECHO, GOBERNABILIDAD Y SEGURIDAD</t>
  </si>
  <si>
    <t>CRECIMIENTO ECONÓMICO, COMPETITIVIDAD Y EMPLEO</t>
  </si>
  <si>
    <t xml:space="preserve">DESARROLLO SOCIAL Y HUMANO </t>
  </si>
  <si>
    <t xml:space="preserve">GOBIERNO HONESTO Y DE RESULTADOS </t>
  </si>
  <si>
    <t>NUEVA GOBERNABILIDAD DEMOCRÁTICA</t>
  </si>
  <si>
    <t>COLABORACIÓN ENTRE PODERES Y CONSOLIDACIÓN DE ÓRGANOS AUTÓNOMOS</t>
  </si>
  <si>
    <t>FORTALECIMIENTO DEL MUNICIPIO</t>
  </si>
  <si>
    <t>FORTALECIMIENTO DE LA LIBRE DETERMINACIÓN Y AUTONOMÍA INDÍGENA</t>
  </si>
  <si>
    <t>CERTEZA JURÍDICA Y JUSTICIA PARA TODOS</t>
  </si>
  <si>
    <t>REGULARIZACIÓN DE LA TENENCIA DE LA TIERRA Y RESOLUCIÓN DE CONFLICTOS AGRARIOS</t>
  </si>
  <si>
    <t>SEGURIDAD PÚBLICA Y PAZ SOCIAL</t>
  </si>
  <si>
    <t>INVERSIÓN Y FOMENTO PRODUCTIVO</t>
  </si>
  <si>
    <t>EMPLEO PRODUCTIVO Y MEJOR REMUNERADO</t>
  </si>
  <si>
    <t>CIENCIA , TECNOLOGÍA E INNOVACIÓN</t>
  </si>
  <si>
    <t>APOYO AL DESARROLLO AGROPECUARIO, FORESTAL Y PESQUERO</t>
  </si>
  <si>
    <t>DESARROLLO COMUNITARIO CON IDENTIDAD CULTURAL</t>
  </si>
  <si>
    <t>TURISMO: PALANCA DEL DESARROLLO</t>
  </si>
  <si>
    <t>ORDENAMIENTO TERRITORIAL E INFRAESTRUCTURAS</t>
  </si>
  <si>
    <t>COMBATE A LA POBREZA, LA DESIGUALDAD Y A LA MARGINACIÓN</t>
  </si>
  <si>
    <t>EDUCACIÓN: FACTOR DE PROGRESO</t>
  </si>
  <si>
    <t>ARTE, CULTURA Y DEPORTE</t>
  </si>
  <si>
    <t>OAXACA SALUDABLE</t>
  </si>
  <si>
    <t>NUEVAS REALIDADES Y NECESIDADES SOCIALES: NIÑOS, JÓVENES, ADULTOS MAYORES Y FAMILIAS</t>
  </si>
  <si>
    <t>ATENCIÓN A GRUPOS EN CONDICIONES DE VULNERABILIDAD</t>
  </si>
  <si>
    <t>APOYO A MIGRANTES</t>
  </si>
  <si>
    <t>TRANSPARENCIA, RENDICIÓN DE CUENTAS Y COMBATE A LA CORRUPCIÓN</t>
  </si>
  <si>
    <t>FORTALECIMIENTO DE LAS FINANZAS Y EFICIENCIA DEL GASTO PÚBLICO</t>
  </si>
  <si>
    <t>GOBIERNO EFICAZ Y EFICIENTE</t>
  </si>
  <si>
    <t>PROFESIONALIZACIÓN Y DESEMPEÑO DE LOS SERVIDORES PÚBLICOS</t>
  </si>
  <si>
    <t>COORDINACIÓN INSTITUCIONAL</t>
  </si>
  <si>
    <t xml:space="preserve">TOTAL GENERAL </t>
  </si>
  <si>
    <t>IMPULSO A LA COMPETITIVIDAD</t>
  </si>
  <si>
    <t xml:space="preserve">POLÍTICA INDUSTRIAL Y MIPyMES </t>
  </si>
  <si>
    <t>LENGUA, CULTURA E IDENTIDAD INDÍGENA</t>
  </si>
  <si>
    <t>DIGNIFICACIÓN Y NUEVA CULTURA DEL SERVICIO PÚBLICO</t>
  </si>
  <si>
    <t>CLASIFICACIÓN ADMINISTRATIVA</t>
  </si>
  <si>
    <t>ADMINISTRACION PUBLICA CENTRALIZADA</t>
  </si>
  <si>
    <t>PODER LEGISLATIVO</t>
  </si>
  <si>
    <t>PODER JUDICIAL</t>
  </si>
  <si>
    <t>ORGANOS AUTONOMOS</t>
  </si>
  <si>
    <t>ORGANISMOS PUBLICOS DESCENTRALIZADOS</t>
  </si>
  <si>
    <t>FIDEICOMISOS PUBLICOS</t>
  </si>
  <si>
    <t>INSTITUCIONES PÚBLICAS DE SEGURIDAD SOCIAL</t>
  </si>
  <si>
    <t>GUBERNATURA</t>
  </si>
  <si>
    <t>SECRETARIA GENERAL DE GOBIERNO</t>
  </si>
  <si>
    <t>PROCURADURÍA GENERAL DE JUSTICIA DEL ESTADO</t>
  </si>
  <si>
    <t>SECRETARIA DE SEGURIDAD PUBLICA</t>
  </si>
  <si>
    <t>SECRETARIA DE SALUD</t>
  </si>
  <si>
    <t>SECRETARIA DE LAS INFRAESTRUCTURAS Y EL ORDENAMIENTO TERRITORIAL SUSTENTABLE</t>
  </si>
  <si>
    <t>SECRETARIA DE TURISMO Y DESARROLLO ECONOMICO</t>
  </si>
  <si>
    <t>SECRETARIA DEL TRABAJO</t>
  </si>
  <si>
    <t>SECRETARIA DE VIALIDAD Y TRANSPORTE</t>
  </si>
  <si>
    <t>SECRETARIA DE LAS CULTURAS Y ARTES DE OAXACA</t>
  </si>
  <si>
    <t>SECRETARIA DE DESARROLLO SOCIAL Y HUMANO</t>
  </si>
  <si>
    <t>SECRETARIA DE ASUNTOS INDIGENAS</t>
  </si>
  <si>
    <t>SECRETARIA DE DESARROLLO AGROPECUARIO, PESCA Y ACUACULTURA</t>
  </si>
  <si>
    <t>SECRETARIA DE FINANZAS</t>
  </si>
  <si>
    <t xml:space="preserve">FONDO DE INVERSION, PREVISION  Y PARI PASSU </t>
  </si>
  <si>
    <t>SECRETARIA DE FINANZAS-NORMATIVA</t>
  </si>
  <si>
    <t>SECRETARIA DE ADMINISTRACION</t>
  </si>
  <si>
    <t>SECRETARIA DE ADMINISTRACION-DIRECCION DE RECURSOS HUMANOS</t>
  </si>
  <si>
    <t>SECRETARIA DE LA CONTRALORIA Y TRANSPARENCIA GUBERNAMENTAL</t>
  </si>
  <si>
    <t>JEFATURA DE LA GUBERNATURA</t>
  </si>
  <si>
    <t>CONSEJERIA JURIDICA DEL GOBIERNO DEL ESTADO</t>
  </si>
  <si>
    <t>COORDINACION GENERAL DE EDUCACION MEDIA SUPERIOR Y SUPERIOR, CIENCIA Y TECNOLOGIA</t>
  </si>
  <si>
    <t>REPRESENTACION DEL GOBIERNO DEL ESTADO DE OAXACA EN EL DISTRITO FEDERAL</t>
  </si>
  <si>
    <t>COORDINACIÓN GENERAL DE COMUNICACIÓN SOCIAL</t>
  </si>
  <si>
    <t>COORDINACION PARA LA ATENCION DE LOS DERECHOS HUMANOS</t>
  </si>
  <si>
    <t>COORDINACIÓN GENERAL DEL COMITÉ ESTATAL DE PLANEACIÓN PARA EL DESARROLLO DE OAXACA</t>
  </si>
  <si>
    <t>SECRETARIADO EJECUTIVO DEL SISTEMA ESTATAL DE SEGURIDAD PÚBLICA</t>
  </si>
  <si>
    <t>MUNICIPIOS - PARTICIPACIONES Y APORTACIONES</t>
  </si>
  <si>
    <t>MUNICIPIOS INVERSION CONCERTADA - PLANEACION</t>
  </si>
  <si>
    <t>SECRETARÍA DE LA MUJER OAXAQUEÑA</t>
  </si>
  <si>
    <t>SECRETARÍA DEL MEDIO AMBIENTE Y DESARROLLO SUSTENTABLE</t>
  </si>
  <si>
    <t>SECRETARÍA DE ECONOMÍA</t>
  </si>
  <si>
    <t>SECRETARÍA DE TURISMO</t>
  </si>
  <si>
    <t>CONGRESO DEL ESTADO</t>
  </si>
  <si>
    <t>AUDITORIA SUPERIOR DEL ESTADO DE OAXACA</t>
  </si>
  <si>
    <t>TRIBUNAL SUPERIOR DE JUSTICIA</t>
  </si>
  <si>
    <t>CONSEJO DE LA JUDICATURA</t>
  </si>
  <si>
    <t>DEFENSORIA DE LOS DERECHOS HUMANOS DEL PUEBLO DE OAXACA</t>
  </si>
  <si>
    <t>INSTITUTO ESTATAL ELECTORAL Y DE PARTICIPACION CIUDADANA</t>
  </si>
  <si>
    <t>UNIVERSIDAD AUTONOMA "BENITO JUAREZ" DE OAXACA</t>
  </si>
  <si>
    <t>COMISION ESTATAL DE ARBITRAJE MEDICO DE OAXACA</t>
  </si>
  <si>
    <t>INSTITUTO DE ACCESO A LA INFORMACIÓN PÚBLICA Y PROTECCIÓN DE DATOS PERSONALES</t>
  </si>
  <si>
    <t>TRIBUNAL ELECTORAL DEL ESTADO DE OAXACA</t>
  </si>
  <si>
    <t>CAMINOS Y AEROPISTAS DE OAXACA</t>
  </si>
  <si>
    <t>CASA DE LA CULTURA OAXAQUEÑA</t>
  </si>
  <si>
    <t>CENTRO DE DISEÑO DE OAXACA</t>
  </si>
  <si>
    <t>CENTRO DE LAS ARTES DE SAN AGUSTIN</t>
  </si>
  <si>
    <t>COLEGIO DE BACHILLERES DEL ESTADO DE OAXACA</t>
  </si>
  <si>
    <t>COLEGIO DE ESTUDIOS CIENTIFICOS Y TECNOLOGICOS DEL ESTADO DE OAXACA</t>
  </si>
  <si>
    <t>COLEGIO SUPERIOR PARA LA EDUCACIÓN INTEGRAL INTERCULTURAL DE OAXACA</t>
  </si>
  <si>
    <t>COMISIÓN DE LA VERDAD</t>
  </si>
  <si>
    <t>COMISION ESTATAL DE CULTURA FISICA Y DEPORTE</t>
  </si>
  <si>
    <t>COMISION ESTATAL DE VIVIENDA</t>
  </si>
  <si>
    <t>COMISION ESTATAL DEL AGUA</t>
  </si>
  <si>
    <t>COMISIÓN ESTATAL FORESTAL</t>
  </si>
  <si>
    <t>COMISION ESTATAL PARA LA PLANEACION DE  LA  EDUCACIÓN  SUPERIOR</t>
  </si>
  <si>
    <t>COMISION ESTATAL PARA LA PLANEACION Y LA PROGRAMACION DE LA  EDUCACION MEDIA SUPERIOR</t>
  </si>
  <si>
    <t>COMISION PARA LA REGULARIZACIÓN DE LA TENENCIA DE LA TIERRA URBANA DEL ESTADO DE OAXACA</t>
  </si>
  <si>
    <t>CONSEJO ESTATAL DE PREVENCION Y CONTROL DEL SIDA</t>
  </si>
  <si>
    <t>CONSEJO OAXAQUEÑO DE CIENCIA Y TECNOLOGIA</t>
  </si>
  <si>
    <t>CONSEJO ESTATAL DEL CAFÉ DE OAXACA</t>
  </si>
  <si>
    <t>COORDINACION ESTATAL DE PROTECCION CIVIL DE OAXACA</t>
  </si>
  <si>
    <t>CORPORACION OAXAQUEÑA DE RADIO Y TELEVISION</t>
  </si>
  <si>
    <t>DIRECCION GENERAL DE POBLACION DE OAXACA</t>
  </si>
  <si>
    <t>HOSPITAL DE LA NIÑEZ OAXAQUEÑA</t>
  </si>
  <si>
    <t>INSTITUTO DE CAPACITACIÓN Y PRODUCTIVIDAD PARA EL TRABAJO DEL ESTADO DE OAXACA</t>
  </si>
  <si>
    <t>INSTITUTO DE ESTUDIOS DE BACHILLERATO DEL ESTADO DE OAXACA</t>
  </si>
  <si>
    <t>INSTITUTO DE LA JUVENTUD DEL ESTADO DE OAXACA</t>
  </si>
  <si>
    <t>INSTITUTO DE LA MUJER OAXAQUEÑA</t>
  </si>
  <si>
    <t>INSTITUTO DEL PATRIMONIO CULTURAL DEL ESTADO DE OAXACA</t>
  </si>
  <si>
    <t>INSTITUTO ESTATAL DE ECOLOGIA Y DESARROLLO SUSTENTABLE</t>
  </si>
  <si>
    <t>INSTITUTO ESTATAL DE EDUCACION PARA ADULTOS</t>
  </si>
  <si>
    <t>INSTITUTO ESTATAL DE EDUCACION PUBLICA DE OAXACA</t>
  </si>
  <si>
    <t>INSTITUTO OAXAQUEÑO CONSTRUCTOR DE INFRAESTRUCTURA FISICA EDUCATIVA</t>
  </si>
  <si>
    <t>INSTITUTO OAXAQUEÑO DE ATENCION AL MIGRANTE</t>
  </si>
  <si>
    <t>INSTITUTO OAXAQUEÑO DE LAS ARTESANIAS</t>
  </si>
  <si>
    <t>INSTITUTO TECNOLÓGICO SUPERIOR DE SAN MIGUEL EL GRANDE</t>
  </si>
  <si>
    <t>INSTITUTO TECNOLOGICO SUPERIOR DE TEPOSCOLULA</t>
  </si>
  <si>
    <t>NOVAUNIVERSITAS-OCOTLAN</t>
  </si>
  <si>
    <t>SERVICIOS DE AGUA POTABLE Y ALCANTARILLADO DE OAXACA</t>
  </si>
  <si>
    <t>SERVICIOS DE SALUD DEL ESTADO DE OAXACA</t>
  </si>
  <si>
    <t>SISTEMA PARA EL DESARROLLO INTEGRAL DE LA FAMILIA DEL ESTADO DE OAXACA</t>
  </si>
  <si>
    <t>UNIVERSIDAD DE CHALCATONGO</t>
  </si>
  <si>
    <t>UNIVERSIDAD DE LA CAÑADA</t>
  </si>
  <si>
    <t>UNIVERSIDAD DE LA COSTA</t>
  </si>
  <si>
    <t>UNIVERSIDAD DE LA SIERRA JUAREZ</t>
  </si>
  <si>
    <t>UNIVERSIDAD DE LA SIERRA SUR</t>
  </si>
  <si>
    <t>UNIVERSIDAD DEL ISTMO</t>
  </si>
  <si>
    <t>UNIVERSIDAD DEL MAR</t>
  </si>
  <si>
    <t>UNIVERSIDAD DEL PAPALOAPAN</t>
  </si>
  <si>
    <t>UNIVERSIDAD TECNOLOGICA DE LA MIXTECA</t>
  </si>
  <si>
    <t>UNIVERSIDAD TECNOLOGICA DE LA SIERRA SUR DE OAXACA</t>
  </si>
  <si>
    <t>UNIVERSIDAD TECNOLOGICA DE LOS VALLES CENTRALES</t>
  </si>
  <si>
    <t>RÉGIMEN ESTATAL DE PROTECCIÓN SOCIAL EN SALUD</t>
  </si>
  <si>
    <t>DEFENSORÍA PÚBLICA DEL ESTADO DE OAXACA</t>
  </si>
  <si>
    <t>FIDEICOMISOS PÚBLICOS</t>
  </si>
  <si>
    <t>FIDEICOMISO PARA EL DESARROLLO LOGISTICO DEL ESTADO DE OAXACA</t>
  </si>
  <si>
    <t>FIDEICOMISO DE FOMENTO PARA EL ESTADO DE OAXACA</t>
  </si>
  <si>
    <t>OFICINA DE CONVENCIONES Y VISITANTES DE OAXACA</t>
  </si>
  <si>
    <t>OFICINA DE PENSIONES DEL ESTADO DE OAXACA</t>
  </si>
  <si>
    <t>INFORMACIÓN PRESUPUESTARIA</t>
  </si>
  <si>
    <t>DEL 1 DE ENERO AL 31 DE DICIEMBRE  DE 2016</t>
  </si>
  <si>
    <t xml:space="preserve"> ( Pesos )</t>
  </si>
  <si>
    <t>EJECUTOR</t>
  </si>
  <si>
    <t>RECURSO</t>
  </si>
  <si>
    <t>ESTATAL</t>
  </si>
  <si>
    <t>Tribunal Superior de Justicia</t>
  </si>
  <si>
    <t>ADMINSITRACION PÚBLICA CENTRALIZADA</t>
  </si>
  <si>
    <t>Procuraduría General de Justicia del Estado</t>
  </si>
  <si>
    <t>Secretaría de Seguridad Publica</t>
  </si>
  <si>
    <t>Secretaría de las Infraestructuras y el Ordenamiento Territorial Sustentable</t>
  </si>
  <si>
    <t>Secretaría del Trabajo</t>
  </si>
  <si>
    <t>Secretaría de Asuntos Indígenas</t>
  </si>
  <si>
    <t>Secretaría de Desarrollo Agropecuario, Pesca y Acuacultura</t>
  </si>
  <si>
    <t>Secretaria de Finanzas-Normativa</t>
  </si>
  <si>
    <t>Coordinacion General de Educacion Media Superior y Superior, Ciencia y Tecnologia</t>
  </si>
  <si>
    <t>Coordinación General del Comité Estatal de Planeación para el Desarrollo de Oaxaca</t>
  </si>
  <si>
    <t>Secretariado Ejecutivo del Sistema Estatal de Seguridad Pública</t>
  </si>
  <si>
    <t>Caminos y Aeropistas de Oaxaca</t>
  </si>
  <si>
    <t>Centro de las Artes de San Agustín</t>
  </si>
  <si>
    <t>Colegio de Bachilleres del Estado de Oaxaca</t>
  </si>
  <si>
    <t>Colegio de Estudios Cientifícos y Tecnológicos del Estado de Oaxaca</t>
  </si>
  <si>
    <t>Comisión Estatal de Cultura Física y Deporte</t>
  </si>
  <si>
    <t>Comisión Estatal de Vivienda</t>
  </si>
  <si>
    <t>Comisión Estatal Forestal</t>
  </si>
  <si>
    <t>Coordinación Estatal de Protección Civil de Oaxaca</t>
  </si>
  <si>
    <t>Instituto de Capacitación y Productividad para el Trabajo del Estado de Oaxaca</t>
  </si>
  <si>
    <t>Instituto de la Juventud del Estado de Oaxaca</t>
  </si>
  <si>
    <t>Instituto de la Mujer Oaxaqueña</t>
  </si>
  <si>
    <t>Instituto del Patrimonio Cultural del Estado de Oaxaca</t>
  </si>
  <si>
    <t>Instituto Estatal de Ecologia y Desarrollo Sustentable</t>
  </si>
  <si>
    <t>Instituto Estatal de Educación para Adultos</t>
  </si>
  <si>
    <t>Instituto Estatal de Educación Publica de Oaxaca</t>
  </si>
  <si>
    <t>Instituto Oaxaqueño Constructor de Infraestructura Física Educativa</t>
  </si>
  <si>
    <t>Instituto Oaxaqueño de Atención al Migrante</t>
  </si>
  <si>
    <t>Instituto Oaxaqueño de las Artesanías</t>
  </si>
  <si>
    <t xml:space="preserve">continúa . . . </t>
  </si>
  <si>
    <t>novauniversitas-ocotlan</t>
  </si>
  <si>
    <t>Servicios de Salud del Estado de Oaxaca</t>
  </si>
  <si>
    <t>Sistema para el Desarrollo Integral de la Familia del Estado de Oaxaca</t>
  </si>
  <si>
    <t>Universidad de Chalcatongo</t>
  </si>
  <si>
    <t>universidad de la cañada</t>
  </si>
  <si>
    <t>universidad de la sierra juarez</t>
  </si>
  <si>
    <t>universidad de la sierra sur</t>
  </si>
  <si>
    <t>universidad del istmo</t>
  </si>
  <si>
    <t>universidad del mar</t>
  </si>
  <si>
    <t>universidad del papaloapan</t>
  </si>
  <si>
    <t>Universidad Tecnológica de la Mixteca</t>
  </si>
  <si>
    <t>Universidad Tecnológica de los Valles Centrales</t>
  </si>
  <si>
    <t>Régimen Estatal de Protección Social en Salud</t>
  </si>
  <si>
    <t>Oficina de Convenciones y Visitantes de Oaxaca</t>
  </si>
  <si>
    <t>ÓRGANOS AUTÓNOMOS</t>
  </si>
  <si>
    <t>Defensoría de los Derechos Humanos del Pueblo de Oaxaca</t>
  </si>
  <si>
    <t>Universidad Autonóma "Benito Juárez" de Oaxaca</t>
  </si>
  <si>
    <t>MUNICIPIOS</t>
  </si>
  <si>
    <t>Municipios</t>
  </si>
  <si>
    <t>RECURSO FEDERAL</t>
  </si>
  <si>
    <t>Recursos Estatales</t>
  </si>
  <si>
    <t>Aportaciones Municipales</t>
  </si>
  <si>
    <t>Banobras</t>
  </si>
  <si>
    <t>Contribuciones Locales</t>
  </si>
  <si>
    <t>Créditos, Empréstitos y Préstamos</t>
  </si>
  <si>
    <t>Donativos</t>
  </si>
  <si>
    <t>Pago de derechos</t>
  </si>
  <si>
    <t>Aportaciones (Ramo 33)</t>
  </si>
  <si>
    <t>Fondo de Aportaciones para los Servicios de Salud (FASSA)</t>
  </si>
  <si>
    <t>Fondo de  Infraestructura Social para las Entidades (FISE)</t>
  </si>
  <si>
    <t>Fondo de Aportaciones Múltiples para la Asistencia Social (FAM-FAAS)</t>
  </si>
  <si>
    <t>Fondo de Aportaciones para la  Infraestructura Educativa Básica (FAIEB)</t>
  </si>
  <si>
    <t>Fondo de Aportaciones para la  Infraestructura Educativa Superior (FAIES)</t>
  </si>
  <si>
    <t>Fondo de Aportaciones para la Seguridad Pública (FASP)</t>
  </si>
  <si>
    <t>Fondo de Aportaciones para el Fortalecimiento de las Entidades Federativas (FAFEF)</t>
  </si>
  <si>
    <t>Gasto Federal Reasignado al Estado</t>
  </si>
  <si>
    <t>Gobernación (Ramo 4)</t>
  </si>
  <si>
    <t>Hacienda y Crédito Público (Ramo 6)</t>
  </si>
  <si>
    <t>Agrícultura, Ganadería, Desarrollo Rural, Pesca y Alimentación (Ramo 8)</t>
  </si>
  <si>
    <t>Comunicaciones y Transportes (Ramo 9)</t>
  </si>
  <si>
    <t>Economía (Ramo 10)</t>
  </si>
  <si>
    <t>Educación (Ramo 11)</t>
  </si>
  <si>
    <t>Salud (Ramo 12)</t>
  </si>
  <si>
    <t>Medio Ambiente y Recursos Naturales (Ramo 16)</t>
  </si>
  <si>
    <t>Desarrollo Social (Ramo 20)</t>
  </si>
  <si>
    <t>Previsiones Salariales y Económicas (Ramo 23)</t>
  </si>
  <si>
    <t>Seguridad Pública (Ramo 36)</t>
  </si>
  <si>
    <t>Conacyt (Ramo 38)</t>
  </si>
  <si>
    <t>OTROS CONVENIOS</t>
  </si>
  <si>
    <t>FONDO DE APORTACIONES FEDERALES</t>
  </si>
  <si>
    <t>DEL 1 DE ENERO AL 30 DE DICIEMBRE DE 2016</t>
  </si>
  <si>
    <t>EJERCIDO     2015</t>
  </si>
  <si>
    <t>PRESUPUESTO</t>
  </si>
  <si>
    <t>PRESUPUESTO APROBADO</t>
  </si>
  <si>
    <t>2015              % REAL</t>
  </si>
  <si>
    <t>Nomina Educativa y Gasto Operativo</t>
  </si>
  <si>
    <t>Servicios de Salud</t>
  </si>
  <si>
    <t>Infraestructura Social</t>
  </si>
  <si>
    <t xml:space="preserve">      Municipal</t>
  </si>
  <si>
    <t xml:space="preserve">      Estatal</t>
  </si>
  <si>
    <t xml:space="preserve">Fortalecimiento de los Municipios y de las Demarcaciones Territoriales  del Distrito Federal       </t>
  </si>
  <si>
    <t>Múltiples</t>
  </si>
  <si>
    <t xml:space="preserve">      Asistencia Social</t>
  </si>
  <si>
    <t xml:space="preserve">      Infraestructura Educativa Básica</t>
  </si>
  <si>
    <t xml:space="preserve">      Infraestructura Educativa Superior</t>
  </si>
  <si>
    <t xml:space="preserve">      Infraestructura Media Superior</t>
  </si>
  <si>
    <t>Educación Tecnológica y de Adultos</t>
  </si>
  <si>
    <t>Seguridad Pública de los Estados y del Distrito Federal</t>
  </si>
  <si>
    <t>Fortalecimiento de las Entidades Federativas</t>
  </si>
  <si>
    <t>FONDO DE APORTACIONES PARA LA NOMINA EDUCATIVA Y GASTOS DE OPERACIÓN</t>
  </si>
  <si>
    <t>EJERCIDO</t>
  </si>
  <si>
    <t>VARICAIÓN        %</t>
  </si>
  <si>
    <t>GASTO CORRIENTE</t>
  </si>
  <si>
    <t>Servicios personales</t>
  </si>
  <si>
    <t>Materiales y suministros</t>
  </si>
  <si>
    <t>Servicios generales</t>
  </si>
  <si>
    <t>GASTO DE INVERSION</t>
  </si>
  <si>
    <t>Bienes muebles e Inmuebles</t>
  </si>
  <si>
    <t>FONDO DE APORTACIONES PARA LA SALUD</t>
  </si>
  <si>
    <t>Obra Pública</t>
  </si>
  <si>
    <t>FONDO DE APORTACIONES</t>
  </si>
  <si>
    <t>PARA LA INFRAESTRUCTURA SOCIAL</t>
  </si>
  <si>
    <t>DEL 01 ENERO AL 30 DE DICIEMBRE 2015</t>
  </si>
  <si>
    <t>(Pesos )</t>
  </si>
  <si>
    <t>VARIACIÓN        %</t>
  </si>
  <si>
    <t>Infraestructura Social Municipal</t>
  </si>
  <si>
    <t>Infraestructura Social Estatal</t>
  </si>
  <si>
    <t xml:space="preserve">  Inversión Pública</t>
  </si>
  <si>
    <t xml:space="preserve">  Deuda pública</t>
  </si>
  <si>
    <t>FONDO DE APORTACIONES PARA EL FORTALECIMIENTO</t>
  </si>
  <si>
    <t>DE LOS MUNICIPIOS Y DE LAS DEMARCACIONES TERRITORIALES</t>
  </si>
  <si>
    <t>DEL DISTRITO FEDERAL</t>
  </si>
  <si>
    <t>Fondo de Aportaciones para el Fortalecimiento de los Municipios y de las Demarcaciones Territoriales del Distrito Federal</t>
  </si>
  <si>
    <t>FONDO DE APORTACIONES MÚLTIPLES</t>
  </si>
  <si>
    <t>Asistencia Social</t>
  </si>
  <si>
    <t>Infraestructura Educativa Básica</t>
  </si>
  <si>
    <t>Infraestructura Educativa Superior</t>
  </si>
  <si>
    <t>Infraestructura Media Superior</t>
  </si>
  <si>
    <t>FONDO DE APORTACIONES PARA LA EDUCACIÓN TECNOLÓGICA Y DE ADULTOS</t>
  </si>
  <si>
    <t>FONDO DE APORTACIONES PARA LA SEGURIDAD PÚBLICA DE LOS</t>
  </si>
  <si>
    <t>ESTADOS Y DEL DISTRITO FEDERAL</t>
  </si>
  <si>
    <t>Aportacion Federal</t>
  </si>
  <si>
    <t xml:space="preserve">FONDO DE APORTACIONES PARA EL FORTALECIMIENTO DE LAS ENTIDADES </t>
  </si>
  <si>
    <t>FEDERATIVAS</t>
  </si>
  <si>
    <t>Inversión Pública</t>
  </si>
  <si>
    <t>Aportaciones del Estado al Fondo de Pensiones</t>
  </si>
  <si>
    <t>Deuda Pública</t>
  </si>
  <si>
    <t>PRESUPUESTO EJERCIDO POR LOS 570 MUNICIPIOS DEL ESTADO DE OAXACA</t>
  </si>
  <si>
    <t>APORTACIONES FEDERALES</t>
  </si>
  <si>
    <t>1 DE ENERO AL 30 DE DICIEMBRE DEL 2016</t>
  </si>
  <si>
    <t>NO</t>
  </si>
  <si>
    <t>MUNICIPIO</t>
  </si>
  <si>
    <t xml:space="preserve">Fondo de Aportaciones para el Fortalecimiento de los Municipios </t>
  </si>
  <si>
    <t>Suma</t>
  </si>
  <si>
    <t>001</t>
  </si>
  <si>
    <t xml:space="preserve"> ABEJONES</t>
  </si>
  <si>
    <t>002</t>
  </si>
  <si>
    <t xml:space="preserve"> ACATLAN DE PEREZ FIGUEROA</t>
  </si>
  <si>
    <t>003</t>
  </si>
  <si>
    <t xml:space="preserve"> ASUNCION CACALOTEPEC</t>
  </si>
  <si>
    <t>004</t>
  </si>
  <si>
    <t xml:space="preserve"> ASUNCION CUYOTEPEJI</t>
  </si>
  <si>
    <t>005</t>
  </si>
  <si>
    <t xml:space="preserve"> ASUNCION IXTALTEPEC</t>
  </si>
  <si>
    <t>006</t>
  </si>
  <si>
    <t xml:space="preserve"> ASUNCION NOCHIXTLAN</t>
  </si>
  <si>
    <t>007</t>
  </si>
  <si>
    <t xml:space="preserve"> ASUNCION OCOTLAN</t>
  </si>
  <si>
    <t>008</t>
  </si>
  <si>
    <t xml:space="preserve"> ASUNCION TLACOLULITA</t>
  </si>
  <si>
    <t>009</t>
  </si>
  <si>
    <t xml:space="preserve"> AYOTZINTEPEC</t>
  </si>
  <si>
    <t>010</t>
  </si>
  <si>
    <t xml:space="preserve"> EL BARRIO DE LA SOLEDAD</t>
  </si>
  <si>
    <t>011</t>
  </si>
  <si>
    <t xml:space="preserve"> CALIHUALA</t>
  </si>
  <si>
    <t>012</t>
  </si>
  <si>
    <t xml:space="preserve"> CANDELARIA LOXICHA</t>
  </si>
  <si>
    <t>013</t>
  </si>
  <si>
    <t xml:space="preserve"> CIENEGA DE ZIMATLAN</t>
  </si>
  <si>
    <t>014</t>
  </si>
  <si>
    <t xml:space="preserve"> CIUDAD IXTEPEC</t>
  </si>
  <si>
    <t>015</t>
  </si>
  <si>
    <t xml:space="preserve"> COATECAS ALTAS</t>
  </si>
  <si>
    <t>016</t>
  </si>
  <si>
    <t xml:space="preserve"> COICOYAN DE LAS FLORES</t>
  </si>
  <si>
    <t>017</t>
  </si>
  <si>
    <t xml:space="preserve"> LA COMPAÑIA</t>
  </si>
  <si>
    <t>018</t>
  </si>
  <si>
    <t xml:space="preserve"> CONCEPCION BUENAVISTA</t>
  </si>
  <si>
    <t>019</t>
  </si>
  <si>
    <t xml:space="preserve"> CONCEPCION PAPALO</t>
  </si>
  <si>
    <t>020</t>
  </si>
  <si>
    <t xml:space="preserve"> CONSTANCIA DEL ROSARIO</t>
  </si>
  <si>
    <t>021</t>
  </si>
  <si>
    <t xml:space="preserve"> COSOLAPA</t>
  </si>
  <si>
    <t>022</t>
  </si>
  <si>
    <t xml:space="preserve"> COSOLTEPEC</t>
  </si>
  <si>
    <t>023</t>
  </si>
  <si>
    <t xml:space="preserve"> CUILAPAM DE GUERRERO</t>
  </si>
  <si>
    <t>024</t>
  </si>
  <si>
    <t xml:space="preserve"> CUYAMECALCO VILLA DE ZARAGOZA</t>
  </si>
  <si>
    <t>025</t>
  </si>
  <si>
    <t xml:space="preserve"> CHAHUITES</t>
  </si>
  <si>
    <t>026</t>
  </si>
  <si>
    <t xml:space="preserve"> CHALCATONGO DE HIDALGO</t>
  </si>
  <si>
    <t>027</t>
  </si>
  <si>
    <t xml:space="preserve"> CHIQUIHUITLAN DE BENITO JUAREZ</t>
  </si>
  <si>
    <t>028</t>
  </si>
  <si>
    <t xml:space="preserve"> HEROICA CIUDAD DE EJUTLA DE CRESPO</t>
  </si>
  <si>
    <t>029</t>
  </si>
  <si>
    <t xml:space="preserve"> ELOXOCHITLAN DE FLORES MAGON</t>
  </si>
  <si>
    <t>030</t>
  </si>
  <si>
    <t xml:space="preserve"> EL ESPINAL</t>
  </si>
  <si>
    <t>031</t>
  </si>
  <si>
    <t xml:space="preserve"> TAMAZULAPAM DEL ESPIRITU SANTO</t>
  </si>
  <si>
    <t>032</t>
  </si>
  <si>
    <t xml:space="preserve"> FRESNILLO DE TRUJANO</t>
  </si>
  <si>
    <t>033</t>
  </si>
  <si>
    <t xml:space="preserve"> GUADALUPE ETLA</t>
  </si>
  <si>
    <t>034</t>
  </si>
  <si>
    <t xml:space="preserve"> GUADALUPE DE RAMIREZ</t>
  </si>
  <si>
    <t>035</t>
  </si>
  <si>
    <t xml:space="preserve"> GUELATAO DE JUAREZ</t>
  </si>
  <si>
    <t>036</t>
  </si>
  <si>
    <t xml:space="preserve"> GUEVEA DE HUMBOLDT</t>
  </si>
  <si>
    <t>037</t>
  </si>
  <si>
    <t xml:space="preserve"> MESONES HIDALGO</t>
  </si>
  <si>
    <t>038</t>
  </si>
  <si>
    <t xml:space="preserve"> VILLA HIDALGO</t>
  </si>
  <si>
    <t>039</t>
  </si>
  <si>
    <t xml:space="preserve"> HEROICA CIUDAD DE HUAJUAPAN DE LEON</t>
  </si>
  <si>
    <t>040</t>
  </si>
  <si>
    <t xml:space="preserve"> HUAUTEPEC</t>
  </si>
  <si>
    <t>041</t>
  </si>
  <si>
    <t xml:space="preserve"> HUAUTLA DE JIMENEZ</t>
  </si>
  <si>
    <t>042</t>
  </si>
  <si>
    <t xml:space="preserve"> IXTLAN DE JUAREZ</t>
  </si>
  <si>
    <t>043</t>
  </si>
  <si>
    <t xml:space="preserve"> HEROICA CIUDAD DE JUCHITAN DE ZARAGOZA</t>
  </si>
  <si>
    <t>044</t>
  </si>
  <si>
    <t xml:space="preserve"> LOMA BONITA</t>
  </si>
  <si>
    <t>045</t>
  </si>
  <si>
    <t xml:space="preserve"> MAGDALENA APASCO</t>
  </si>
  <si>
    <t>046</t>
  </si>
  <si>
    <t xml:space="preserve"> MAGDALENA JALTEPEC</t>
  </si>
  <si>
    <t>047</t>
  </si>
  <si>
    <t xml:space="preserve"> SANTA MAGDALENA JICOTLAN</t>
  </si>
  <si>
    <t>048</t>
  </si>
  <si>
    <t xml:space="preserve"> MAGDALENA MIXTEPEC</t>
  </si>
  <si>
    <t>049</t>
  </si>
  <si>
    <t xml:space="preserve"> MAGDALENA OCOTLAN</t>
  </si>
  <si>
    <t>050</t>
  </si>
  <si>
    <t xml:space="preserve"> MAGDALENA PEÑASCO</t>
  </si>
  <si>
    <t>051</t>
  </si>
  <si>
    <t xml:space="preserve"> MAGDALENA TEITIPAC</t>
  </si>
  <si>
    <t>052</t>
  </si>
  <si>
    <t xml:space="preserve"> MAGDALENA TEQUISISTLAN</t>
  </si>
  <si>
    <t>053</t>
  </si>
  <si>
    <t xml:space="preserve"> MAGDALENA TLACOTEPEC</t>
  </si>
  <si>
    <t>054</t>
  </si>
  <si>
    <t xml:space="preserve"> MAGDALENA ZAHUATLAN</t>
  </si>
  <si>
    <t>055</t>
  </si>
  <si>
    <t xml:space="preserve"> MARISCALA DE JUAREZ</t>
  </si>
  <si>
    <t>056</t>
  </si>
  <si>
    <t xml:space="preserve"> MARTIRES DE TACUBAYA</t>
  </si>
  <si>
    <t>057</t>
  </si>
  <si>
    <t xml:space="preserve"> MATIAS ROMERO AVENDAÑO</t>
  </si>
  <si>
    <t>058</t>
  </si>
  <si>
    <t xml:space="preserve"> MAZATLAN VILLA DE FLORES</t>
  </si>
  <si>
    <t>059</t>
  </si>
  <si>
    <t xml:space="preserve"> MIAHUATLAN DE PORFIRIO DIAZ</t>
  </si>
  <si>
    <t>060</t>
  </si>
  <si>
    <t xml:space="preserve"> MIXISTLAN DE LA REFORMA</t>
  </si>
  <si>
    <t>061</t>
  </si>
  <si>
    <t xml:space="preserve"> MONJAS</t>
  </si>
  <si>
    <t>062</t>
  </si>
  <si>
    <t xml:space="preserve"> NATIVIDAD</t>
  </si>
  <si>
    <t>063</t>
  </si>
  <si>
    <t xml:space="preserve"> NAZARENO ETLA</t>
  </si>
  <si>
    <t>064</t>
  </si>
  <si>
    <t xml:space="preserve"> NEJAPA DE MADERO</t>
  </si>
  <si>
    <t>065</t>
  </si>
  <si>
    <t xml:space="preserve"> IXPANTEPEC NIEVES</t>
  </si>
  <si>
    <t>066</t>
  </si>
  <si>
    <t xml:space="preserve"> SANTIAGO NILTEPEC</t>
  </si>
  <si>
    <t>067</t>
  </si>
  <si>
    <t xml:space="preserve"> OAXACA DE JUAREZ</t>
  </si>
  <si>
    <t>068</t>
  </si>
  <si>
    <t xml:space="preserve"> OCOTLAN DE MORELOS</t>
  </si>
  <si>
    <t>069</t>
  </si>
  <si>
    <t xml:space="preserve"> LA PE</t>
  </si>
  <si>
    <t>070</t>
  </si>
  <si>
    <t xml:space="preserve"> PINOTEPA DE DON LUIS</t>
  </si>
  <si>
    <t>071</t>
  </si>
  <si>
    <t xml:space="preserve"> PLUMA HIDALGO</t>
  </si>
  <si>
    <t>072</t>
  </si>
  <si>
    <t xml:space="preserve"> SAN JOSE DEL PROGRESO</t>
  </si>
  <si>
    <t>073</t>
  </si>
  <si>
    <t xml:space="preserve"> PUTLA VILLA DE GUERRERO</t>
  </si>
  <si>
    <t>074</t>
  </si>
  <si>
    <t xml:space="preserve"> SANTA CATARINA QUIOQUITANI</t>
  </si>
  <si>
    <t>075</t>
  </si>
  <si>
    <t xml:space="preserve"> REFORMA DE PINEDA</t>
  </si>
  <si>
    <t>076</t>
  </si>
  <si>
    <t xml:space="preserve"> LA REFORMA</t>
  </si>
  <si>
    <t>077</t>
  </si>
  <si>
    <t xml:space="preserve"> REYES ETLA</t>
  </si>
  <si>
    <t>078</t>
  </si>
  <si>
    <t xml:space="preserve"> ROJAS DE CUAUHTEMOC</t>
  </si>
  <si>
    <t>079</t>
  </si>
  <si>
    <t xml:space="preserve"> SALINA CRUZ</t>
  </si>
  <si>
    <t>080</t>
  </si>
  <si>
    <t xml:space="preserve"> SAN AGUSTIN AMATENGO</t>
  </si>
  <si>
    <t>081</t>
  </si>
  <si>
    <t xml:space="preserve"> SAN AGUSTIN ATENANGO</t>
  </si>
  <si>
    <t>082</t>
  </si>
  <si>
    <t xml:space="preserve"> SAN AGUSTIN CHAYUCO</t>
  </si>
  <si>
    <t>083</t>
  </si>
  <si>
    <t xml:space="preserve"> SAN AGUSTIN DE LAS JUNTAS</t>
  </si>
  <si>
    <t>084</t>
  </si>
  <si>
    <t xml:space="preserve"> SAN AGUSTIN ETLA</t>
  </si>
  <si>
    <t>085</t>
  </si>
  <si>
    <t xml:space="preserve"> SAN AGUSTIN LOXICHA</t>
  </si>
  <si>
    <t>086</t>
  </si>
  <si>
    <t xml:space="preserve"> SAN AGUSTIN TLACOTEPEC</t>
  </si>
  <si>
    <t>087</t>
  </si>
  <si>
    <t xml:space="preserve"> SAN AGUSTIN YATARENI</t>
  </si>
  <si>
    <t>088</t>
  </si>
  <si>
    <t xml:space="preserve"> SAN ANDRES CABECERA NUEVA</t>
  </si>
  <si>
    <t>089</t>
  </si>
  <si>
    <t xml:space="preserve"> SAN ANDRES DINICUITI</t>
  </si>
  <si>
    <t>090</t>
  </si>
  <si>
    <t xml:space="preserve"> SAN ANDRES HUAXPALTEPEC</t>
  </si>
  <si>
    <t>091</t>
  </si>
  <si>
    <t xml:space="preserve"> SAN ANDRES HUAYAPAM</t>
  </si>
  <si>
    <t>092</t>
  </si>
  <si>
    <t xml:space="preserve"> SAN ANDRES IXTLAHUACA</t>
  </si>
  <si>
    <t>093</t>
  </si>
  <si>
    <t xml:space="preserve"> SAN ANDRES LAGUNAS</t>
  </si>
  <si>
    <t>094</t>
  </si>
  <si>
    <t xml:space="preserve"> SAN ANDRES NUXIÑO</t>
  </si>
  <si>
    <t>095</t>
  </si>
  <si>
    <t xml:space="preserve"> SAN ANDRES PAXTLAN</t>
  </si>
  <si>
    <t>096</t>
  </si>
  <si>
    <t xml:space="preserve"> SAN ANDRES SINAXTLA</t>
  </si>
  <si>
    <t>097</t>
  </si>
  <si>
    <t xml:space="preserve"> SAN ANDRES SOLAGA</t>
  </si>
  <si>
    <t>098</t>
  </si>
  <si>
    <t xml:space="preserve"> SAN ANDRES TEOTILALPAM</t>
  </si>
  <si>
    <t>099</t>
  </si>
  <si>
    <t xml:space="preserve"> SAN ANDRES TEPETLAPA</t>
  </si>
  <si>
    <t>100</t>
  </si>
  <si>
    <t xml:space="preserve"> SAN ANDRES YAA</t>
  </si>
  <si>
    <t>101</t>
  </si>
  <si>
    <t xml:space="preserve"> SAN ANDRES ZABACHE</t>
  </si>
  <si>
    <t>102</t>
  </si>
  <si>
    <t xml:space="preserve"> SAN ANDRES ZAUTLA</t>
  </si>
  <si>
    <t>103</t>
  </si>
  <si>
    <t xml:space="preserve"> SAN ANTONINO CASTILLO VELASCO</t>
  </si>
  <si>
    <t>104</t>
  </si>
  <si>
    <t xml:space="preserve"> SAN ANTONINO EL ALTO</t>
  </si>
  <si>
    <t>105</t>
  </si>
  <si>
    <t xml:space="preserve"> SAN ANTONINO MONTE VERDE</t>
  </si>
  <si>
    <t>106</t>
  </si>
  <si>
    <t xml:space="preserve"> SAN ANTONIO ACUTLA</t>
  </si>
  <si>
    <t>107</t>
  </si>
  <si>
    <t xml:space="preserve"> SAN ANTONIO DE LA CAL</t>
  </si>
  <si>
    <t>108</t>
  </si>
  <si>
    <t xml:space="preserve"> SAN ANTONIO HUITEPEC</t>
  </si>
  <si>
    <t>109</t>
  </si>
  <si>
    <t xml:space="preserve"> SAN ANTONIO NANAHUATIPAM</t>
  </si>
  <si>
    <t>110</t>
  </si>
  <si>
    <t xml:space="preserve"> SAN ANTONIO SINICAHUA</t>
  </si>
  <si>
    <t>111</t>
  </si>
  <si>
    <t xml:space="preserve"> SAN ANTONIO TEPETLAPA</t>
  </si>
  <si>
    <t>112</t>
  </si>
  <si>
    <t xml:space="preserve"> SAN BALTAZAR CHICHICAPAM</t>
  </si>
  <si>
    <t>113</t>
  </si>
  <si>
    <t xml:space="preserve"> SAN BALTAZAR LOXICHA</t>
  </si>
  <si>
    <t>114</t>
  </si>
  <si>
    <t xml:space="preserve"> SAN BALTAZAR YATZACHI EL BAJO</t>
  </si>
  <si>
    <t>115</t>
  </si>
  <si>
    <t xml:space="preserve"> SAN BARTOLO COYOTEPEC</t>
  </si>
  <si>
    <t>116</t>
  </si>
  <si>
    <t xml:space="preserve"> SAN BARTOLOME AYAUTLA</t>
  </si>
  <si>
    <t>117</t>
  </si>
  <si>
    <t xml:space="preserve"> SAN BARTOLOME LOXICHA</t>
  </si>
  <si>
    <t>118</t>
  </si>
  <si>
    <t xml:space="preserve"> SAN BARTOLOME QUIALANA</t>
  </si>
  <si>
    <t>119</t>
  </si>
  <si>
    <t xml:space="preserve"> SAN BARTOLOME YUCUAÑE</t>
  </si>
  <si>
    <t>120</t>
  </si>
  <si>
    <t xml:space="preserve"> SAN BARTOLOME ZOOGOCHO</t>
  </si>
  <si>
    <t>121</t>
  </si>
  <si>
    <t xml:space="preserve"> SAN BARTOLO SOYALTEPEC</t>
  </si>
  <si>
    <t>122</t>
  </si>
  <si>
    <t xml:space="preserve"> SAN BARTOLO YAUTEPEC</t>
  </si>
  <si>
    <t>123</t>
  </si>
  <si>
    <t xml:space="preserve"> SAN BERNARDO MIXTEPEC</t>
  </si>
  <si>
    <t>124</t>
  </si>
  <si>
    <t xml:space="preserve"> SAN BLAS ATEMPA</t>
  </si>
  <si>
    <t>125</t>
  </si>
  <si>
    <t xml:space="preserve"> SAN CARLOS YAUTEPEC</t>
  </si>
  <si>
    <t>126</t>
  </si>
  <si>
    <t xml:space="preserve"> SAN CRISTOBAL AMATLAN</t>
  </si>
  <si>
    <t>127</t>
  </si>
  <si>
    <t xml:space="preserve"> SAN CRISTOBAL AMOLTEPEC</t>
  </si>
  <si>
    <t>128</t>
  </si>
  <si>
    <t xml:space="preserve"> SAN CRISTOBAL LACHIRIOAG</t>
  </si>
  <si>
    <t>129</t>
  </si>
  <si>
    <t xml:space="preserve"> SAN CRISTOBAL SUCHIXTLAHUACA</t>
  </si>
  <si>
    <t>130</t>
  </si>
  <si>
    <t xml:space="preserve"> SAN DIONISIO DEL MAR</t>
  </si>
  <si>
    <t>131</t>
  </si>
  <si>
    <t xml:space="preserve"> SAN DIONISIO OCOTEPEC</t>
  </si>
  <si>
    <t>132</t>
  </si>
  <si>
    <t xml:space="preserve"> SAN DIONISIO OCOTLAN</t>
  </si>
  <si>
    <t>133</t>
  </si>
  <si>
    <t xml:space="preserve"> SAN ESTEBAN ATATLAHUCA</t>
  </si>
  <si>
    <t>134</t>
  </si>
  <si>
    <t xml:space="preserve"> SAN FELIPE JALAPA DE DIAZ</t>
  </si>
  <si>
    <t>135</t>
  </si>
  <si>
    <t xml:space="preserve"> SAN FELIPE TEJALAPAM</t>
  </si>
  <si>
    <t>136</t>
  </si>
  <si>
    <t xml:space="preserve"> SAN FELIPE USILA</t>
  </si>
  <si>
    <t>137</t>
  </si>
  <si>
    <t xml:space="preserve"> SAN FRANCISCO CAHUACUA</t>
  </si>
  <si>
    <t>138</t>
  </si>
  <si>
    <t xml:space="preserve"> SAN FRANCISCO CAJONOS</t>
  </si>
  <si>
    <t>139</t>
  </si>
  <si>
    <t xml:space="preserve"> SAN FRANCISCO CHAPULAPA</t>
  </si>
  <si>
    <t>140</t>
  </si>
  <si>
    <t xml:space="preserve"> SAN FRANCISCO CHINDUA</t>
  </si>
  <si>
    <t>141</t>
  </si>
  <si>
    <t xml:space="preserve"> SAN FRANCISCO DEL MAR</t>
  </si>
  <si>
    <t>142</t>
  </si>
  <si>
    <t xml:space="preserve"> SAN FRANCISCO HUEHUETLAN</t>
  </si>
  <si>
    <t>143</t>
  </si>
  <si>
    <t xml:space="preserve"> SAN FRANCISCO IXHUATAN</t>
  </si>
  <si>
    <t>144</t>
  </si>
  <si>
    <t xml:space="preserve"> SAN FRANCISCO JALTEPETONGO</t>
  </si>
  <si>
    <t>145</t>
  </si>
  <si>
    <t xml:space="preserve"> SAN FRANCISCO LACHIGOLO</t>
  </si>
  <si>
    <t>146</t>
  </si>
  <si>
    <t xml:space="preserve"> SAN FRANCISCO LOGUECHE</t>
  </si>
  <si>
    <t>147</t>
  </si>
  <si>
    <t xml:space="preserve"> SAN FRANCISCO NUXAÑO</t>
  </si>
  <si>
    <t>148</t>
  </si>
  <si>
    <t xml:space="preserve"> SAN FRANCISCO OZOLOTEPEC</t>
  </si>
  <si>
    <t>149</t>
  </si>
  <si>
    <t xml:space="preserve"> SAN FRANCISCO SOLA</t>
  </si>
  <si>
    <t>150</t>
  </si>
  <si>
    <t xml:space="preserve"> SAN FRANCISCO TELIXTLAHUACA</t>
  </si>
  <si>
    <t>151</t>
  </si>
  <si>
    <t xml:space="preserve"> SAN FRANCISCO TEOPAN</t>
  </si>
  <si>
    <t>152</t>
  </si>
  <si>
    <t xml:space="preserve"> SAN FRANCISCO TLAPANCINGO</t>
  </si>
  <si>
    <t>153</t>
  </si>
  <si>
    <t xml:space="preserve"> SAN GABRIEL MIXTEPEC</t>
  </si>
  <si>
    <t>154</t>
  </si>
  <si>
    <t xml:space="preserve"> SAN ILDEFONSO AMATLAN</t>
  </si>
  <si>
    <t>155</t>
  </si>
  <si>
    <t xml:space="preserve"> SAN ILDEFONSO SOLA</t>
  </si>
  <si>
    <t>156</t>
  </si>
  <si>
    <t xml:space="preserve"> SAN ILDEFONSO VILLA ALTA</t>
  </si>
  <si>
    <t>157</t>
  </si>
  <si>
    <t xml:space="preserve"> SAN JACINTO AMILPAS</t>
  </si>
  <si>
    <t>158</t>
  </si>
  <si>
    <t xml:space="preserve"> SAN JACINTO TLACOTEPEC</t>
  </si>
  <si>
    <t>159</t>
  </si>
  <si>
    <t xml:space="preserve"> SAN JERONIMO COATLAN</t>
  </si>
  <si>
    <t>160</t>
  </si>
  <si>
    <t xml:space="preserve"> SAN JERONIMO SILACAYOAPILLA</t>
  </si>
  <si>
    <t>161</t>
  </si>
  <si>
    <t xml:space="preserve"> SAN JERONIMO SOSOLA</t>
  </si>
  <si>
    <t>162</t>
  </si>
  <si>
    <t xml:space="preserve"> SAN JERONIMO TAVICHE</t>
  </si>
  <si>
    <t>163</t>
  </si>
  <si>
    <t xml:space="preserve"> SAN JERONIMO TECOATL</t>
  </si>
  <si>
    <t>164</t>
  </si>
  <si>
    <t xml:space="preserve"> SAN JORGE NUCHITA</t>
  </si>
  <si>
    <t>165</t>
  </si>
  <si>
    <t xml:space="preserve"> SAN JOSE AYUQUILA</t>
  </si>
  <si>
    <t>166</t>
  </si>
  <si>
    <t xml:space="preserve"> SAN JOSE CHILTEPEC</t>
  </si>
  <si>
    <t>167</t>
  </si>
  <si>
    <t xml:space="preserve"> SAN JOSE DEL PEÑASCO</t>
  </si>
  <si>
    <t>168</t>
  </si>
  <si>
    <t xml:space="preserve"> SAN JOSE ESTANCIA GRANDE</t>
  </si>
  <si>
    <t>169</t>
  </si>
  <si>
    <t xml:space="preserve"> SAN JOSE INDEPENDENCIA</t>
  </si>
  <si>
    <t>170</t>
  </si>
  <si>
    <t xml:space="preserve"> SAN JOSE LACHIGUIRI</t>
  </si>
  <si>
    <t>171</t>
  </si>
  <si>
    <t xml:space="preserve"> SAN JOSE TENANGO</t>
  </si>
  <si>
    <t>172</t>
  </si>
  <si>
    <t xml:space="preserve"> SAN JUAN ACHIUTLA</t>
  </si>
  <si>
    <t>173</t>
  </si>
  <si>
    <t xml:space="preserve"> SAN JUAN ATEPEC</t>
  </si>
  <si>
    <t>174</t>
  </si>
  <si>
    <t xml:space="preserve"> ANIMAS TRUJANO</t>
  </si>
  <si>
    <t>175</t>
  </si>
  <si>
    <t xml:space="preserve"> SAN JUAN BAUTISTA ATATLAHUCA</t>
  </si>
  <si>
    <t>176</t>
  </si>
  <si>
    <t xml:space="preserve"> SAN JUAN BAUTISTA COIXTLAHUACA</t>
  </si>
  <si>
    <t>177</t>
  </si>
  <si>
    <t xml:space="preserve"> SAN JUAN BAUTISTA CUICATLAN</t>
  </si>
  <si>
    <t>178</t>
  </si>
  <si>
    <t xml:space="preserve"> SAN JUAN BAUTISTA GUELACHE</t>
  </si>
  <si>
    <t>179</t>
  </si>
  <si>
    <t xml:space="preserve"> SAN JUAN BAUTISTA JAYACATLAN</t>
  </si>
  <si>
    <t>180</t>
  </si>
  <si>
    <t xml:space="preserve"> SAN JUAN BAUTISTA LO DE SOTO</t>
  </si>
  <si>
    <t>181</t>
  </si>
  <si>
    <t xml:space="preserve"> SAN JUAN BAUTISTA SUCHITEPEC</t>
  </si>
  <si>
    <t>182</t>
  </si>
  <si>
    <t xml:space="preserve"> SAN JUAN BAUTISTA TLACOATZINTEPEC</t>
  </si>
  <si>
    <t>183</t>
  </si>
  <si>
    <t xml:space="preserve"> SAN JUAN BAUTISTA TLACHICHILCO</t>
  </si>
  <si>
    <t>184</t>
  </si>
  <si>
    <t xml:space="preserve"> SAN JUAN BAUTISTA TUXTEPEC</t>
  </si>
  <si>
    <t>185</t>
  </si>
  <si>
    <t xml:space="preserve"> SAN JUAN CACAHUATEPEC</t>
  </si>
  <si>
    <t>186</t>
  </si>
  <si>
    <t xml:space="preserve"> SAN JUAN CIENEGUILLA</t>
  </si>
  <si>
    <t>187</t>
  </si>
  <si>
    <t xml:space="preserve"> SAN JUAN COATZOSPAM</t>
  </si>
  <si>
    <t>188</t>
  </si>
  <si>
    <t xml:space="preserve"> SAN JUAN COLORADO</t>
  </si>
  <si>
    <t>189</t>
  </si>
  <si>
    <t xml:space="preserve"> SAN JUAN COMALTEPEC</t>
  </si>
  <si>
    <t>190</t>
  </si>
  <si>
    <t xml:space="preserve"> SAN JUAN COTZOCON</t>
  </si>
  <si>
    <t>191</t>
  </si>
  <si>
    <t xml:space="preserve"> SAN JUAN CHICOMEZUCHIL</t>
  </si>
  <si>
    <t>192</t>
  </si>
  <si>
    <t xml:space="preserve"> SAN JUAN CHILATECA</t>
  </si>
  <si>
    <t>193</t>
  </si>
  <si>
    <t xml:space="preserve"> SAN JUAN DEL ESTADO</t>
  </si>
  <si>
    <t>194</t>
  </si>
  <si>
    <t xml:space="preserve"> SAN JUAN DEL RIO</t>
  </si>
  <si>
    <t>195</t>
  </si>
  <si>
    <t xml:space="preserve"> SAN JUAN DIUXI</t>
  </si>
  <si>
    <t>196</t>
  </si>
  <si>
    <t xml:space="preserve"> SAN JUAN EVANGELISTA ANALCO</t>
  </si>
  <si>
    <t>197</t>
  </si>
  <si>
    <t xml:space="preserve"> SAN JUAN GUELAVIA</t>
  </si>
  <si>
    <t>198</t>
  </si>
  <si>
    <t xml:space="preserve"> SAN JUAN GUICHICOVI</t>
  </si>
  <si>
    <t>199</t>
  </si>
  <si>
    <t xml:space="preserve"> SAN JUAN IHUALTEPEC</t>
  </si>
  <si>
    <t>200</t>
  </si>
  <si>
    <t xml:space="preserve"> SAN JUAN JUQUILA MIXES</t>
  </si>
  <si>
    <t>201</t>
  </si>
  <si>
    <t xml:space="preserve"> SAN JUAN JUQUILA VIJANOS</t>
  </si>
  <si>
    <t>202</t>
  </si>
  <si>
    <t xml:space="preserve"> SAN JUAN LACHAO</t>
  </si>
  <si>
    <t>203</t>
  </si>
  <si>
    <t xml:space="preserve"> SAN JUAN LACHIGALLA</t>
  </si>
  <si>
    <t>204</t>
  </si>
  <si>
    <t xml:space="preserve"> SAN JUAN LAJARCIA</t>
  </si>
  <si>
    <t>205</t>
  </si>
  <si>
    <t xml:space="preserve"> SAN JUAN LALANA</t>
  </si>
  <si>
    <t>206</t>
  </si>
  <si>
    <t xml:space="preserve"> SAN JUAN DE LOS CUES</t>
  </si>
  <si>
    <t>207</t>
  </si>
  <si>
    <t xml:space="preserve"> SAN JUAN MAZATLAN</t>
  </si>
  <si>
    <t>208</t>
  </si>
  <si>
    <t xml:space="preserve"> SAN JUAN MIXTEPEC - DTO. 08 -</t>
  </si>
  <si>
    <t>209</t>
  </si>
  <si>
    <t xml:space="preserve"> SAN JUAN MIXTEPEC - DTO. 26 -</t>
  </si>
  <si>
    <t>210</t>
  </si>
  <si>
    <t xml:space="preserve"> SAN JUAN ÑUMI</t>
  </si>
  <si>
    <t>211</t>
  </si>
  <si>
    <t xml:space="preserve"> SAN JUAN OZOLOTEPEC</t>
  </si>
  <si>
    <t>212</t>
  </si>
  <si>
    <t xml:space="preserve"> SAN JUAN PETLAPA</t>
  </si>
  <si>
    <t>213</t>
  </si>
  <si>
    <t xml:space="preserve"> SAN JUAN QUIAHIJE</t>
  </si>
  <si>
    <t>214</t>
  </si>
  <si>
    <t xml:space="preserve"> SAN JUAN QUIOTEPEC</t>
  </si>
  <si>
    <t>215</t>
  </si>
  <si>
    <t xml:space="preserve"> SAN JUAN SAYULTEPEC</t>
  </si>
  <si>
    <t>216</t>
  </si>
  <si>
    <t xml:space="preserve"> SAN JUAN TABAA</t>
  </si>
  <si>
    <t>217</t>
  </si>
  <si>
    <t xml:space="preserve"> SAN JUAN TAMAZOLA</t>
  </si>
  <si>
    <t>218</t>
  </si>
  <si>
    <t xml:space="preserve"> SAN JUAN TEITA</t>
  </si>
  <si>
    <t>219</t>
  </si>
  <si>
    <t xml:space="preserve"> SAN JUAN TEITIPAC</t>
  </si>
  <si>
    <t>220</t>
  </si>
  <si>
    <t xml:space="preserve"> SAN JUAN TEPEUXILA</t>
  </si>
  <si>
    <t>221</t>
  </si>
  <si>
    <t xml:space="preserve"> SAN JUAN TEPOSCOLULA</t>
  </si>
  <si>
    <t>222</t>
  </si>
  <si>
    <t xml:space="preserve"> SAN JUAN YAEE</t>
  </si>
  <si>
    <t>223</t>
  </si>
  <si>
    <t xml:space="preserve"> SAN JUAN YATZONA</t>
  </si>
  <si>
    <t>224</t>
  </si>
  <si>
    <t xml:space="preserve"> SAN JUAN YUCUITA</t>
  </si>
  <si>
    <t>225</t>
  </si>
  <si>
    <t xml:space="preserve"> SAN LORENZO</t>
  </si>
  <si>
    <t>226</t>
  </si>
  <si>
    <t xml:space="preserve"> SAN LORENZO ALBARRADAS</t>
  </si>
  <si>
    <t>227</t>
  </si>
  <si>
    <t xml:space="preserve"> SAN LORENZO CACAOTEPEC</t>
  </si>
  <si>
    <t>228</t>
  </si>
  <si>
    <t xml:space="preserve"> SAN LORENZO CUAUNECUILTITLA</t>
  </si>
  <si>
    <t>229</t>
  </si>
  <si>
    <t xml:space="preserve"> SAN LORENZO TEXMELUCAN</t>
  </si>
  <si>
    <t>230</t>
  </si>
  <si>
    <t xml:space="preserve"> SAN LORENZO VICTORIA</t>
  </si>
  <si>
    <t>231</t>
  </si>
  <si>
    <t xml:space="preserve"> SAN LUCAS CAMOTLAN</t>
  </si>
  <si>
    <t>232</t>
  </si>
  <si>
    <t xml:space="preserve"> SAN LUCAS OJITLAN</t>
  </si>
  <si>
    <t>233</t>
  </si>
  <si>
    <t xml:space="preserve"> SAN LUCAS QUIAVINI</t>
  </si>
  <si>
    <t>234</t>
  </si>
  <si>
    <t xml:space="preserve"> SAN LUCAS ZOQUIAPAM</t>
  </si>
  <si>
    <t>235</t>
  </si>
  <si>
    <t xml:space="preserve"> SAN LUIS AMATLAN</t>
  </si>
  <si>
    <t>236</t>
  </si>
  <si>
    <t xml:space="preserve"> SAN MARCIAL OZOLOTEPEC</t>
  </si>
  <si>
    <t>237</t>
  </si>
  <si>
    <t xml:space="preserve"> SAN MARCOS ARTEAGA</t>
  </si>
  <si>
    <t>238</t>
  </si>
  <si>
    <t xml:space="preserve"> SAN MARTIN DE LOS CANSECOS</t>
  </si>
  <si>
    <t>239</t>
  </si>
  <si>
    <t xml:space="preserve"> SAN MARTIN HUAMELULPAM</t>
  </si>
  <si>
    <t>240</t>
  </si>
  <si>
    <t xml:space="preserve"> SAN MARTIN ITUNYOSO</t>
  </si>
  <si>
    <t>241</t>
  </si>
  <si>
    <t xml:space="preserve"> SAN MARTIN LACHILA</t>
  </si>
  <si>
    <t>242</t>
  </si>
  <si>
    <t xml:space="preserve"> SAN MARTIN PERAS</t>
  </si>
  <si>
    <t>243</t>
  </si>
  <si>
    <t xml:space="preserve"> SAN MARTIN TILCAJETE</t>
  </si>
  <si>
    <t>244</t>
  </si>
  <si>
    <t xml:space="preserve"> SAN MARTIN TOXPALAN</t>
  </si>
  <si>
    <t>245</t>
  </si>
  <si>
    <t xml:space="preserve"> SAN MARTIN ZACATEPEC</t>
  </si>
  <si>
    <t>246</t>
  </si>
  <si>
    <t xml:space="preserve"> SAN MATEO CAJONOS</t>
  </si>
  <si>
    <t>247</t>
  </si>
  <si>
    <t xml:space="preserve"> CAPULALPAM DE MENDEZ</t>
  </si>
  <si>
    <t>248</t>
  </si>
  <si>
    <t xml:space="preserve"> SAN MATEO DEL MAR</t>
  </si>
  <si>
    <t>249</t>
  </si>
  <si>
    <t xml:space="preserve"> SAN MATEO YOLOXOCHITLAN</t>
  </si>
  <si>
    <t>250</t>
  </si>
  <si>
    <t xml:space="preserve"> SAN MATEO ETLATONGO</t>
  </si>
  <si>
    <t>251</t>
  </si>
  <si>
    <t xml:space="preserve"> SAN MATEO NEJAPAM</t>
  </si>
  <si>
    <t>252</t>
  </si>
  <si>
    <t xml:space="preserve"> SAN MATEO PEÑASCO</t>
  </si>
  <si>
    <t>253</t>
  </si>
  <si>
    <t xml:space="preserve"> SAN MATEO PIÑAS</t>
  </si>
  <si>
    <t>254</t>
  </si>
  <si>
    <t xml:space="preserve"> SAN MATEO RIO HONDO</t>
  </si>
  <si>
    <t>255</t>
  </si>
  <si>
    <t xml:space="preserve"> SAN MATEO SINDIHUI</t>
  </si>
  <si>
    <t>256</t>
  </si>
  <si>
    <t xml:space="preserve"> SAN MATEO TLAPILTEPEC</t>
  </si>
  <si>
    <t>257</t>
  </si>
  <si>
    <t xml:space="preserve"> SAN MELCHOR BETAZA</t>
  </si>
  <si>
    <t>258</t>
  </si>
  <si>
    <t xml:space="preserve"> SAN MIGUEL ACHIUTLA</t>
  </si>
  <si>
    <t>259</t>
  </si>
  <si>
    <t xml:space="preserve"> SAN MIGUEL AHUEHUETITLAN</t>
  </si>
  <si>
    <t>260</t>
  </si>
  <si>
    <t xml:space="preserve"> SAN MIGUEL ALOAPAM</t>
  </si>
  <si>
    <t>261</t>
  </si>
  <si>
    <t xml:space="preserve"> SAN MIGUEL AMATITLAN</t>
  </si>
  <si>
    <t>262</t>
  </si>
  <si>
    <t xml:space="preserve"> SAN MIGUEL AMATLAN</t>
  </si>
  <si>
    <t>263</t>
  </si>
  <si>
    <t xml:space="preserve"> SAN MIGUEL COATLAN</t>
  </si>
  <si>
    <t>264</t>
  </si>
  <si>
    <t xml:space="preserve"> SAN MIGUEL CHICAHUA</t>
  </si>
  <si>
    <t>265</t>
  </si>
  <si>
    <t xml:space="preserve"> SAN MIGUEL CHIMALAPA</t>
  </si>
  <si>
    <t>266</t>
  </si>
  <si>
    <t xml:space="preserve"> SAN MIGUEL DEL PUERTO</t>
  </si>
  <si>
    <t>267</t>
  </si>
  <si>
    <t xml:space="preserve"> SAN MIGUEL DEL RIO</t>
  </si>
  <si>
    <t>268</t>
  </si>
  <si>
    <t xml:space="preserve"> SAN MIGUEL EJUTLA</t>
  </si>
  <si>
    <t>269</t>
  </si>
  <si>
    <t xml:space="preserve"> SAN MIGUEL EL GRANDE</t>
  </si>
  <si>
    <t>270</t>
  </si>
  <si>
    <t xml:space="preserve"> SAN MIGUEL HUAUTLA</t>
  </si>
  <si>
    <t>271</t>
  </si>
  <si>
    <t xml:space="preserve"> SAN MIGUEL MIXTEPEC</t>
  </si>
  <si>
    <t>272</t>
  </si>
  <si>
    <t xml:space="preserve"> SAN MIGUEL PANIXTLAHUACA</t>
  </si>
  <si>
    <t>273</t>
  </si>
  <si>
    <t xml:space="preserve"> SAN MIGUEL PERAS</t>
  </si>
  <si>
    <t>274</t>
  </si>
  <si>
    <t xml:space="preserve"> SAN MIGUEL PIEDRAS</t>
  </si>
  <si>
    <t>275</t>
  </si>
  <si>
    <t xml:space="preserve"> SAN MIGUEL QUETZALTEPEC</t>
  </si>
  <si>
    <t>276</t>
  </si>
  <si>
    <t xml:space="preserve"> SAN MIGUEL SANTA FLOR</t>
  </si>
  <si>
    <t>277</t>
  </si>
  <si>
    <t xml:space="preserve"> VILLA SOLA DE VEGA</t>
  </si>
  <si>
    <t>278</t>
  </si>
  <si>
    <t xml:space="preserve"> SAN MIGUEL SOYALTEPEC</t>
  </si>
  <si>
    <t>279</t>
  </si>
  <si>
    <t xml:space="preserve"> SAN MIGUEL SUCHIXTEPEC</t>
  </si>
  <si>
    <t>280</t>
  </si>
  <si>
    <t xml:space="preserve"> VILLA TALEA DE CASTRO</t>
  </si>
  <si>
    <t>281</t>
  </si>
  <si>
    <t xml:space="preserve"> SAN MIGUEL TECOMATLAN</t>
  </si>
  <si>
    <t>282</t>
  </si>
  <si>
    <t xml:space="preserve"> SAN MIGUEL TENANGO</t>
  </si>
  <si>
    <t>283</t>
  </si>
  <si>
    <t xml:space="preserve"> SAN MIGUEL TEQUIXTEPEC</t>
  </si>
  <si>
    <t>284</t>
  </si>
  <si>
    <t xml:space="preserve"> SAN MIGUEL TILQUIAPAM</t>
  </si>
  <si>
    <t>285</t>
  </si>
  <si>
    <t xml:space="preserve"> SAN MIGUEL TLACAMAMA</t>
  </si>
  <si>
    <t>286</t>
  </si>
  <si>
    <t xml:space="preserve"> SAN MIGUEL TLACOTEPEC</t>
  </si>
  <si>
    <t>287</t>
  </si>
  <si>
    <t xml:space="preserve"> SAN MIGUEL TULANCINGO</t>
  </si>
  <si>
    <t>288</t>
  </si>
  <si>
    <t xml:space="preserve"> SAN MIGUEL YOTAO</t>
  </si>
  <si>
    <t>289</t>
  </si>
  <si>
    <t xml:space="preserve"> SAN NICOLAS</t>
  </si>
  <si>
    <t>290</t>
  </si>
  <si>
    <t xml:space="preserve"> SAN NICOLAS HIDALGO</t>
  </si>
  <si>
    <t>291</t>
  </si>
  <si>
    <t xml:space="preserve"> SAN PABLO COATLAN</t>
  </si>
  <si>
    <t>292</t>
  </si>
  <si>
    <t xml:space="preserve"> SAN PABLO CUATRO VENADOS</t>
  </si>
  <si>
    <t>293</t>
  </si>
  <si>
    <t xml:space="preserve"> SAN PABLO ETLA</t>
  </si>
  <si>
    <t>294</t>
  </si>
  <si>
    <t xml:space="preserve"> SAN PABLO HUITZO</t>
  </si>
  <si>
    <t>295</t>
  </si>
  <si>
    <t xml:space="preserve"> SAN PABLO HUIXTEPEC</t>
  </si>
  <si>
    <t>296</t>
  </si>
  <si>
    <t xml:space="preserve"> SAN PABLO MACUILTIANGUIS</t>
  </si>
  <si>
    <t>297</t>
  </si>
  <si>
    <t xml:space="preserve"> SAN PABLO TIJALTEPEC</t>
  </si>
  <si>
    <t>298</t>
  </si>
  <si>
    <t xml:space="preserve"> SAN PABLO VILLA DE MITLA</t>
  </si>
  <si>
    <t>299</t>
  </si>
  <si>
    <t xml:space="preserve"> SAN PABLO YAGANIZA</t>
  </si>
  <si>
    <t>300</t>
  </si>
  <si>
    <t xml:space="preserve"> SAN PEDRO AMUZGOS</t>
  </si>
  <si>
    <t>301</t>
  </si>
  <si>
    <t xml:space="preserve"> SAN PEDRO APOSTOL</t>
  </si>
  <si>
    <t>302</t>
  </si>
  <si>
    <t xml:space="preserve"> SAN PEDRO ATOYAC</t>
  </si>
  <si>
    <t>303</t>
  </si>
  <si>
    <t xml:space="preserve"> SAN PEDRO CAJONOS</t>
  </si>
  <si>
    <t>304</t>
  </si>
  <si>
    <t xml:space="preserve"> SAN PEDRO COXCALTEPEC CANTAROS</t>
  </si>
  <si>
    <t>305</t>
  </si>
  <si>
    <t xml:space="preserve"> SAN PEDRO COMITANCILLO</t>
  </si>
  <si>
    <t>306</t>
  </si>
  <si>
    <t xml:space="preserve"> SAN PEDRO EL ALTO</t>
  </si>
  <si>
    <t>307</t>
  </si>
  <si>
    <t xml:space="preserve"> SAN PEDRO HUAMELULA</t>
  </si>
  <si>
    <t>308</t>
  </si>
  <si>
    <t xml:space="preserve"> SAN PEDRO HUILOTEPEC</t>
  </si>
  <si>
    <t>309</t>
  </si>
  <si>
    <t xml:space="preserve"> SAN PEDRO IXCATLAN</t>
  </si>
  <si>
    <t>310</t>
  </si>
  <si>
    <t xml:space="preserve"> SAN PEDRO IXTLAHUACA</t>
  </si>
  <si>
    <t>311</t>
  </si>
  <si>
    <t xml:space="preserve"> SAN PEDRO JALTEPETONGO</t>
  </si>
  <si>
    <t>312</t>
  </si>
  <si>
    <t xml:space="preserve"> SAN PEDRO JICAYAN</t>
  </si>
  <si>
    <t>313</t>
  </si>
  <si>
    <t xml:space="preserve"> SAN PEDRO JOCOTIPAC</t>
  </si>
  <si>
    <t>314</t>
  </si>
  <si>
    <t xml:space="preserve"> SAN PEDRO JUCHATENGO</t>
  </si>
  <si>
    <t>315</t>
  </si>
  <si>
    <t xml:space="preserve"> SAN PEDRO MARTIR</t>
  </si>
  <si>
    <t>316</t>
  </si>
  <si>
    <t xml:space="preserve"> SAN PEDRO MARTIR QUIECHAPA</t>
  </si>
  <si>
    <t>317</t>
  </si>
  <si>
    <t xml:space="preserve"> SAN PEDRO MARTIR YUCUXACO</t>
  </si>
  <si>
    <t>318</t>
  </si>
  <si>
    <t xml:space="preserve"> SAN PEDRO MIXTEPEC - DTO. 22 -</t>
  </si>
  <si>
    <t>319</t>
  </si>
  <si>
    <t xml:space="preserve"> SAN PEDRO MIXTEPEC - DTO. 26 -</t>
  </si>
  <si>
    <t>320</t>
  </si>
  <si>
    <t xml:space="preserve"> SAN PEDRO MOLINOS</t>
  </si>
  <si>
    <t>321</t>
  </si>
  <si>
    <t xml:space="preserve"> SAN PEDRO NOPALA</t>
  </si>
  <si>
    <t>322</t>
  </si>
  <si>
    <t xml:space="preserve"> SAN PEDRO OCOPETATILLO</t>
  </si>
  <si>
    <t>323</t>
  </si>
  <si>
    <t xml:space="preserve"> SAN PEDRO OCOTEPEC</t>
  </si>
  <si>
    <t>324</t>
  </si>
  <si>
    <t xml:space="preserve"> SAN PEDRO POCHUTLA</t>
  </si>
  <si>
    <t>325</t>
  </si>
  <si>
    <t xml:space="preserve"> SAN PEDRO QUIATONI</t>
  </si>
  <si>
    <t>326</t>
  </si>
  <si>
    <t xml:space="preserve"> SAN PEDRO SOCHIAPAM</t>
  </si>
  <si>
    <t>327</t>
  </si>
  <si>
    <t xml:space="preserve"> SAN PEDRO TAPANATEPEC</t>
  </si>
  <si>
    <t>328</t>
  </si>
  <si>
    <t xml:space="preserve"> SAN PEDRO TAVICHE</t>
  </si>
  <si>
    <t>329</t>
  </si>
  <si>
    <t xml:space="preserve"> SAN PEDRO TEOZACOALCO</t>
  </si>
  <si>
    <t>330</t>
  </si>
  <si>
    <t xml:space="preserve"> SAN PEDRO TEUTILA</t>
  </si>
  <si>
    <t>331</t>
  </si>
  <si>
    <t xml:space="preserve"> SAN PEDRO TIDAA</t>
  </si>
  <si>
    <t>332</t>
  </si>
  <si>
    <t xml:space="preserve"> SAN PEDRO TOPILTEPEC</t>
  </si>
  <si>
    <t>333</t>
  </si>
  <si>
    <t xml:space="preserve"> SAN PEDRO TOTOLAPAM</t>
  </si>
  <si>
    <t>334</t>
  </si>
  <si>
    <t xml:space="preserve"> VILLA DE TUTUTEPEC DE MELCHOR OCAMPO</t>
  </si>
  <si>
    <t>335</t>
  </si>
  <si>
    <t xml:space="preserve"> SAN PEDRO YANERI</t>
  </si>
  <si>
    <t>336</t>
  </si>
  <si>
    <t xml:space="preserve"> SAN PEDRO YOLOX</t>
  </si>
  <si>
    <t>337</t>
  </si>
  <si>
    <t xml:space="preserve"> SAN PEDRO Y SAN PABLO AYUTLA</t>
  </si>
  <si>
    <t>338</t>
  </si>
  <si>
    <t xml:space="preserve"> VILLA DE ETLA</t>
  </si>
  <si>
    <t>339</t>
  </si>
  <si>
    <t xml:space="preserve"> SAN PEDRO Y SAN PABLO TEPOSCOLULA</t>
  </si>
  <si>
    <t>340</t>
  </si>
  <si>
    <t xml:space="preserve"> SAN PEDRO Y SAN PABLO TEQUIXTEPEC</t>
  </si>
  <si>
    <t>341</t>
  </si>
  <si>
    <t xml:space="preserve"> SAN PEDRO YUCUNAMA</t>
  </si>
  <si>
    <t>342</t>
  </si>
  <si>
    <t xml:space="preserve"> SAN RAYMUNDO JALPAN</t>
  </si>
  <si>
    <t>343</t>
  </si>
  <si>
    <t xml:space="preserve"> SAN SEBASTIAN ABASOLO</t>
  </si>
  <si>
    <t>344</t>
  </si>
  <si>
    <t xml:space="preserve"> SAN SEBASTIAN COATLAN</t>
  </si>
  <si>
    <t>345</t>
  </si>
  <si>
    <t xml:space="preserve"> SAN SEBASTIAN IXCAPA</t>
  </si>
  <si>
    <t>346</t>
  </si>
  <si>
    <t xml:space="preserve"> SAN SEBASTIAN NICANANDUTA</t>
  </si>
  <si>
    <t>347</t>
  </si>
  <si>
    <t xml:space="preserve"> SAN SEBASTIAN RIO HONDO</t>
  </si>
  <si>
    <t>348</t>
  </si>
  <si>
    <t xml:space="preserve"> SAN SEBASTIAN TECOMAXTLAHUACA</t>
  </si>
  <si>
    <t>349</t>
  </si>
  <si>
    <t xml:space="preserve"> SAN SEBASTIAN TEITIPAC</t>
  </si>
  <si>
    <t>350</t>
  </si>
  <si>
    <t xml:space="preserve"> SAN SEBASTIAN TUTLA</t>
  </si>
  <si>
    <t>351</t>
  </si>
  <si>
    <t xml:space="preserve"> SAN SIMON ALMOLONGAS</t>
  </si>
  <si>
    <t>352</t>
  </si>
  <si>
    <t xml:space="preserve"> SAN SIMON ZAHUATLAN</t>
  </si>
  <si>
    <t>353</t>
  </si>
  <si>
    <t xml:space="preserve"> SANTA ANA</t>
  </si>
  <si>
    <t>354</t>
  </si>
  <si>
    <t xml:space="preserve"> SANTA ANA ATEIXTLAHUACA</t>
  </si>
  <si>
    <t>355</t>
  </si>
  <si>
    <t xml:space="preserve"> SANTA ANA CUAUHTEMOC</t>
  </si>
  <si>
    <t>356</t>
  </si>
  <si>
    <t xml:space="preserve"> SANTA ANA DEL VALLE</t>
  </si>
  <si>
    <t>357</t>
  </si>
  <si>
    <t xml:space="preserve"> SANTA ANA TAVELA</t>
  </si>
  <si>
    <t>358</t>
  </si>
  <si>
    <t xml:space="preserve"> SANTA ANA TLAPACOYAN</t>
  </si>
  <si>
    <t>359</t>
  </si>
  <si>
    <t xml:space="preserve"> SANTA ANA YARENI</t>
  </si>
  <si>
    <t>360</t>
  </si>
  <si>
    <t xml:space="preserve"> SANTA ANA ZEGACHE</t>
  </si>
  <si>
    <t>361</t>
  </si>
  <si>
    <t xml:space="preserve"> SANTA CATALINA QUIERI</t>
  </si>
  <si>
    <t>362</t>
  </si>
  <si>
    <t xml:space="preserve"> SANTA CATARINA CUIXTLA</t>
  </si>
  <si>
    <t>363</t>
  </si>
  <si>
    <t xml:space="preserve"> SANTA CATARINA IXTEPEJI</t>
  </si>
  <si>
    <t>364</t>
  </si>
  <si>
    <t xml:space="preserve"> SANTA CATARINA JUQUILA</t>
  </si>
  <si>
    <t>365</t>
  </si>
  <si>
    <t xml:space="preserve"> SANTA CATARINA LACHATAO</t>
  </si>
  <si>
    <t>366</t>
  </si>
  <si>
    <t xml:space="preserve"> SANTA CATARINA LOXICHA</t>
  </si>
  <si>
    <t>367</t>
  </si>
  <si>
    <t xml:space="preserve"> SANTA CATARINA MECHOACAN</t>
  </si>
  <si>
    <t>368</t>
  </si>
  <si>
    <t xml:space="preserve"> SANTA CATARINA MINAS</t>
  </si>
  <si>
    <t>369</t>
  </si>
  <si>
    <t xml:space="preserve"> SANTA CATARINA QUIANE</t>
  </si>
  <si>
    <t>370</t>
  </si>
  <si>
    <t xml:space="preserve"> SANTA CATARINA TAYATA</t>
  </si>
  <si>
    <t>371</t>
  </si>
  <si>
    <t xml:space="preserve"> SANTA CATARINA TICUA</t>
  </si>
  <si>
    <t>372</t>
  </si>
  <si>
    <t xml:space="preserve"> SANTA CATARINA YOSONOTU</t>
  </si>
  <si>
    <t>373</t>
  </si>
  <si>
    <t xml:space="preserve"> SANTA CATARINA ZAPOQUILA</t>
  </si>
  <si>
    <t>374</t>
  </si>
  <si>
    <t xml:space="preserve"> SANTA CRUZ ACATEPEC</t>
  </si>
  <si>
    <t>375</t>
  </si>
  <si>
    <t xml:space="preserve"> SANTA CRUZ AMILPAS</t>
  </si>
  <si>
    <t>376</t>
  </si>
  <si>
    <t xml:space="preserve"> SANTA CRUZ DE BRAVO</t>
  </si>
  <si>
    <t>377</t>
  </si>
  <si>
    <t xml:space="preserve"> SANTA CRUZ ITUNDUJIA</t>
  </si>
  <si>
    <t>378</t>
  </si>
  <si>
    <t xml:space="preserve"> SANTA CRUZ MIXTEPEC</t>
  </si>
  <si>
    <t>379</t>
  </si>
  <si>
    <t xml:space="preserve"> SANTA CRUZ NUNDACO</t>
  </si>
  <si>
    <t>380</t>
  </si>
  <si>
    <t xml:space="preserve"> SANTA CRUZ PAPALUTLA</t>
  </si>
  <si>
    <t>381</t>
  </si>
  <si>
    <t xml:space="preserve"> SANTA CRUZ TACACHE DE MINA</t>
  </si>
  <si>
    <t>382</t>
  </si>
  <si>
    <t xml:space="preserve"> SANTA CRUZ TACAHUA</t>
  </si>
  <si>
    <t>383</t>
  </si>
  <si>
    <t xml:space="preserve"> SANTA CRUZ TAYATA</t>
  </si>
  <si>
    <t>384</t>
  </si>
  <si>
    <t xml:space="preserve"> SANTA CRUZ XITLA</t>
  </si>
  <si>
    <t>385</t>
  </si>
  <si>
    <t xml:space="preserve"> SANTA CRUZ XOXOCOTLAN</t>
  </si>
  <si>
    <t>386</t>
  </si>
  <si>
    <t xml:space="preserve"> SANTA CRUZ ZENZONTEPEC</t>
  </si>
  <si>
    <t>387</t>
  </si>
  <si>
    <t xml:space="preserve"> SANTA GERTRUDIS</t>
  </si>
  <si>
    <t>388</t>
  </si>
  <si>
    <t xml:space="preserve"> SANTA INES DEL MONTE</t>
  </si>
  <si>
    <t>389</t>
  </si>
  <si>
    <t xml:space="preserve"> SANTA INES YATZECHE</t>
  </si>
  <si>
    <t>390</t>
  </si>
  <si>
    <t xml:space="preserve"> SANTA LUCIA DEL CAMINO</t>
  </si>
  <si>
    <t>391</t>
  </si>
  <si>
    <t xml:space="preserve"> SANTA LUCIA MIAHUATLAN</t>
  </si>
  <si>
    <t>392</t>
  </si>
  <si>
    <t xml:space="preserve"> SANTA LUCIA MONTEVERDE</t>
  </si>
  <si>
    <t>393</t>
  </si>
  <si>
    <t xml:space="preserve"> SANTA LUCIA OCOTLAN</t>
  </si>
  <si>
    <t>394</t>
  </si>
  <si>
    <t xml:space="preserve"> SANTA MARIA ALOTEPEC</t>
  </si>
  <si>
    <t>395</t>
  </si>
  <si>
    <t xml:space="preserve"> SANTA MARIA APAZCO</t>
  </si>
  <si>
    <t>396</t>
  </si>
  <si>
    <t xml:space="preserve"> SANTA MARIA LA ASUNCION</t>
  </si>
  <si>
    <t>397</t>
  </si>
  <si>
    <t xml:space="preserve"> HEROICA CIUDAD DE TLAXIACO</t>
  </si>
  <si>
    <t>398</t>
  </si>
  <si>
    <t xml:space="preserve"> AYOQUEZCO DE ALDAMA</t>
  </si>
  <si>
    <t>399</t>
  </si>
  <si>
    <t xml:space="preserve"> SANTA MARIA ATZOMPA</t>
  </si>
  <si>
    <t>400</t>
  </si>
  <si>
    <t xml:space="preserve"> SANTA MARIA CAMOTLAN</t>
  </si>
  <si>
    <t>401</t>
  </si>
  <si>
    <t xml:space="preserve"> SANTA MARIA COLOTEPEC</t>
  </si>
  <si>
    <t>402</t>
  </si>
  <si>
    <t xml:space="preserve"> SANTA MARIA CORTIJO</t>
  </si>
  <si>
    <t>403</t>
  </si>
  <si>
    <t xml:space="preserve"> SANTA MARIA COYOTEPEC</t>
  </si>
  <si>
    <t>404</t>
  </si>
  <si>
    <t xml:space="preserve"> SANTA MARIA CHACHOAPAM</t>
  </si>
  <si>
    <t>405</t>
  </si>
  <si>
    <t xml:space="preserve"> VILLA DE CHILAPA DE DIAZ</t>
  </si>
  <si>
    <t>406</t>
  </si>
  <si>
    <t xml:space="preserve"> SANTA MARIA CHILCHOTLA</t>
  </si>
  <si>
    <t>407</t>
  </si>
  <si>
    <t xml:space="preserve"> SANTA MARIA CHIMALAPA</t>
  </si>
  <si>
    <t>408</t>
  </si>
  <si>
    <t xml:space="preserve"> SANTA MARIA DEL ROSARIO</t>
  </si>
  <si>
    <t>409</t>
  </si>
  <si>
    <t xml:space="preserve"> SANTA MARIA DEL TULE</t>
  </si>
  <si>
    <t>410</t>
  </si>
  <si>
    <t xml:space="preserve"> SANTA MARIA ECATEPEC</t>
  </si>
  <si>
    <t>411</t>
  </si>
  <si>
    <t xml:space="preserve"> SANTA MARIA GUELACE</t>
  </si>
  <si>
    <t>412</t>
  </si>
  <si>
    <t xml:space="preserve"> SANTA MARIA GUIENAGATI</t>
  </si>
  <si>
    <t>413</t>
  </si>
  <si>
    <t xml:space="preserve"> SANTA MARIA HUATULCO</t>
  </si>
  <si>
    <t>414</t>
  </si>
  <si>
    <t xml:space="preserve"> SANTA MARIA HUAZOLOTITLAN</t>
  </si>
  <si>
    <t>415</t>
  </si>
  <si>
    <t xml:space="preserve"> SANTA MARIA IPALAPA</t>
  </si>
  <si>
    <t>416</t>
  </si>
  <si>
    <t xml:space="preserve"> SANTA MARIA IXCATLAN</t>
  </si>
  <si>
    <t>417</t>
  </si>
  <si>
    <t xml:space="preserve"> SANTA MARIA JACATEPEC</t>
  </si>
  <si>
    <t>418</t>
  </si>
  <si>
    <t xml:space="preserve"> SANTA MARIA JALAPA DEL MARQUES</t>
  </si>
  <si>
    <t>419</t>
  </si>
  <si>
    <t xml:space="preserve"> SANTA MARIA JALTIANGUIS</t>
  </si>
  <si>
    <t>420</t>
  </si>
  <si>
    <t xml:space="preserve"> SANTA MARIA LACHIXIO</t>
  </si>
  <si>
    <t>421</t>
  </si>
  <si>
    <t xml:space="preserve"> SANTA MARIA MIXTEQUILLA</t>
  </si>
  <si>
    <t>422</t>
  </si>
  <si>
    <t xml:space="preserve"> SANTA MARIA NATIVITAS</t>
  </si>
  <si>
    <t>423</t>
  </si>
  <si>
    <t xml:space="preserve"> SANTA MARIA NDUAYACO</t>
  </si>
  <si>
    <t>424</t>
  </si>
  <si>
    <t xml:space="preserve"> SANTA MARIA OZOLOTEPEC</t>
  </si>
  <si>
    <t>425</t>
  </si>
  <si>
    <t xml:space="preserve"> SANTA MARIA PAPALO</t>
  </si>
  <si>
    <t>426</t>
  </si>
  <si>
    <t xml:space="preserve"> SANTA MARIA PEÑOLES</t>
  </si>
  <si>
    <t>427</t>
  </si>
  <si>
    <t xml:space="preserve"> SANTA MARIA PETAPA</t>
  </si>
  <si>
    <t>428</t>
  </si>
  <si>
    <t xml:space="preserve"> SANTA MARIA QUIEGOLANI</t>
  </si>
  <si>
    <t>429</t>
  </si>
  <si>
    <t xml:space="preserve"> SANTA MARIA SOLA</t>
  </si>
  <si>
    <t>430</t>
  </si>
  <si>
    <t xml:space="preserve"> SANTA MARIA TATALTEPEC</t>
  </si>
  <si>
    <t>431</t>
  </si>
  <si>
    <t xml:space="preserve"> SANTA MARIA TECOMAVACA</t>
  </si>
  <si>
    <t>432</t>
  </si>
  <si>
    <t xml:space="preserve"> SANTA MARIA TEMAXCALAPA</t>
  </si>
  <si>
    <t>433</t>
  </si>
  <si>
    <t xml:space="preserve"> SANTA MARIA TEMAXCALTEPEC</t>
  </si>
  <si>
    <t>434</t>
  </si>
  <si>
    <t xml:space="preserve"> SANTA MARIA TEOPOXCO</t>
  </si>
  <si>
    <t>435</t>
  </si>
  <si>
    <t xml:space="preserve"> SANTA MARIA TEPANTLALI</t>
  </si>
  <si>
    <t>436</t>
  </si>
  <si>
    <t xml:space="preserve"> SANTA MARIA TEXCATITLAN</t>
  </si>
  <si>
    <t>437</t>
  </si>
  <si>
    <t xml:space="preserve"> SANTA MARIA TLAHUITOLTEPEC</t>
  </si>
  <si>
    <t>438</t>
  </si>
  <si>
    <t xml:space="preserve"> SANTA MARIA TLALIXTAC</t>
  </si>
  <si>
    <t>439</t>
  </si>
  <si>
    <t xml:space="preserve"> SANTA MARIA TONAMECA</t>
  </si>
  <si>
    <t>440</t>
  </si>
  <si>
    <t xml:space="preserve"> SANTA MARIA TOTOLAPILLA</t>
  </si>
  <si>
    <t>441</t>
  </si>
  <si>
    <t xml:space="preserve"> SANTA MARIA XADANI</t>
  </si>
  <si>
    <t>442</t>
  </si>
  <si>
    <t xml:space="preserve"> SANTA MARIA YALINA</t>
  </si>
  <si>
    <t>443</t>
  </si>
  <si>
    <t xml:space="preserve"> SANTA MARIA YAVESIA</t>
  </si>
  <si>
    <t>444</t>
  </si>
  <si>
    <t xml:space="preserve"> SANTA MARIA YOLOTEPEC</t>
  </si>
  <si>
    <t>445</t>
  </si>
  <si>
    <t xml:space="preserve"> SANTA MARIA YOSOYUA</t>
  </si>
  <si>
    <t>446</t>
  </si>
  <si>
    <t xml:space="preserve"> SANTA MARIA YUCUHITI</t>
  </si>
  <si>
    <t>447</t>
  </si>
  <si>
    <t xml:space="preserve"> SANTA MARIA ZACATEPEC</t>
  </si>
  <si>
    <t>448</t>
  </si>
  <si>
    <t xml:space="preserve"> SANTA MARIA ZANIZA</t>
  </si>
  <si>
    <t>449</t>
  </si>
  <si>
    <t xml:space="preserve"> SANTA MARIA ZOQUITLAN</t>
  </si>
  <si>
    <t>450</t>
  </si>
  <si>
    <t xml:space="preserve"> SANTIAGO AMOLTEPEC</t>
  </si>
  <si>
    <t>451</t>
  </si>
  <si>
    <t xml:space="preserve"> SANTIAGO APOALA</t>
  </si>
  <si>
    <t>452</t>
  </si>
  <si>
    <t xml:space="preserve"> SANTIAGO APOSTOL</t>
  </si>
  <si>
    <t>453</t>
  </si>
  <si>
    <t xml:space="preserve"> SANTIAGO ASTATA</t>
  </si>
  <si>
    <t>454</t>
  </si>
  <si>
    <t xml:space="preserve"> SANTIAGO ATITLAN</t>
  </si>
  <si>
    <t>455</t>
  </si>
  <si>
    <t xml:space="preserve"> SANTIAGO AYUQUILILLA</t>
  </si>
  <si>
    <t>456</t>
  </si>
  <si>
    <t xml:space="preserve"> SANTIAGO CACALOXTEPEC</t>
  </si>
  <si>
    <t>457</t>
  </si>
  <si>
    <t xml:space="preserve"> SANTIAGO CAMOTLAN</t>
  </si>
  <si>
    <t>458</t>
  </si>
  <si>
    <t xml:space="preserve"> SANTIAGO COMALTEPEC</t>
  </si>
  <si>
    <t>459</t>
  </si>
  <si>
    <t xml:space="preserve"> SANTIAGO CHAZUMBA</t>
  </si>
  <si>
    <t>460</t>
  </si>
  <si>
    <t xml:space="preserve"> SANTIAGO CHOAPAM</t>
  </si>
  <si>
    <t>461</t>
  </si>
  <si>
    <t xml:space="preserve"> SANTIAGO DEL RIO</t>
  </si>
  <si>
    <t>462</t>
  </si>
  <si>
    <t xml:space="preserve"> SANTIAGO HUAJOLOTITLAN</t>
  </si>
  <si>
    <t>463</t>
  </si>
  <si>
    <t xml:space="preserve"> SANTIAGO HUAUCLILLA</t>
  </si>
  <si>
    <t>464</t>
  </si>
  <si>
    <t xml:space="preserve"> SANTIAGO IHUITLAN PLUMAS</t>
  </si>
  <si>
    <t>465</t>
  </si>
  <si>
    <t xml:space="preserve"> SANTIAGO IXCUINTEPEC</t>
  </si>
  <si>
    <t>466</t>
  </si>
  <si>
    <t xml:space="preserve"> SANTIAGO IXTAYUTLA</t>
  </si>
  <si>
    <t>467</t>
  </si>
  <si>
    <t xml:space="preserve"> SANTIAGO JAMILTEPEC</t>
  </si>
  <si>
    <t>468</t>
  </si>
  <si>
    <t xml:space="preserve"> SANTIAGO JOCOTEPEC</t>
  </si>
  <si>
    <t>469</t>
  </si>
  <si>
    <t xml:space="preserve"> SANTIAGO JUXTLAHUACA</t>
  </si>
  <si>
    <t>470</t>
  </si>
  <si>
    <t xml:space="preserve"> SANTIAGO LACHIGUIRI</t>
  </si>
  <si>
    <t>471</t>
  </si>
  <si>
    <t xml:space="preserve"> SANTIAGO LALOPA</t>
  </si>
  <si>
    <t>472</t>
  </si>
  <si>
    <t xml:space="preserve"> SANTIAGO LAOLLAGA</t>
  </si>
  <si>
    <t>473</t>
  </si>
  <si>
    <t xml:space="preserve"> SANTIAGO LAXOPA</t>
  </si>
  <si>
    <t>474</t>
  </si>
  <si>
    <t xml:space="preserve"> SANTIAGO LLANO GRANDE</t>
  </si>
  <si>
    <t>475</t>
  </si>
  <si>
    <t xml:space="preserve"> SANTIAGO MATATLAN</t>
  </si>
  <si>
    <t>476</t>
  </si>
  <si>
    <t xml:space="preserve"> SANTIAGO MILTEPEC</t>
  </si>
  <si>
    <t>477</t>
  </si>
  <si>
    <t xml:space="preserve"> SANTIAGO MINAS</t>
  </si>
  <si>
    <t>478</t>
  </si>
  <si>
    <t xml:space="preserve"> SANTIAGO NACALTEPEC</t>
  </si>
  <si>
    <t>479</t>
  </si>
  <si>
    <t xml:space="preserve"> SANTIAGO NEJAPILLA</t>
  </si>
  <si>
    <t>480</t>
  </si>
  <si>
    <t xml:space="preserve"> SANTIAGO NUNDICHE</t>
  </si>
  <si>
    <t>481</t>
  </si>
  <si>
    <t xml:space="preserve"> SANTIAGO NUYOO</t>
  </si>
  <si>
    <t>482</t>
  </si>
  <si>
    <t xml:space="preserve"> SANTIAGO PINOTEPA NACIONAL</t>
  </si>
  <si>
    <t>483</t>
  </si>
  <si>
    <t xml:space="preserve"> SANTIAGO SUCHILQUITONGO</t>
  </si>
  <si>
    <t>484</t>
  </si>
  <si>
    <t xml:space="preserve"> SANTIAGO TAMAZOLA</t>
  </si>
  <si>
    <t>485</t>
  </si>
  <si>
    <t xml:space="preserve"> SANTIAGO TAPEXTLA</t>
  </si>
  <si>
    <t>486</t>
  </si>
  <si>
    <t xml:space="preserve"> VILLA TEJUPAM DE LA UNION</t>
  </si>
  <si>
    <t>487</t>
  </si>
  <si>
    <t xml:space="preserve"> SANTIAGO TENANGO</t>
  </si>
  <si>
    <t>488</t>
  </si>
  <si>
    <t xml:space="preserve"> SANTIAGO TEPETLAPA</t>
  </si>
  <si>
    <t>489</t>
  </si>
  <si>
    <t xml:space="preserve"> SANTIAGO TETEPEC</t>
  </si>
  <si>
    <t>490</t>
  </si>
  <si>
    <t xml:space="preserve"> SANTIAGO TEXCALCINGO</t>
  </si>
  <si>
    <t>491</t>
  </si>
  <si>
    <t xml:space="preserve"> SANTIAGO TEXTITLAN</t>
  </si>
  <si>
    <t>492</t>
  </si>
  <si>
    <t xml:space="preserve"> SANTIAGO TILANTONGO</t>
  </si>
  <si>
    <t>493</t>
  </si>
  <si>
    <t xml:space="preserve"> SANTIAGO TILLO</t>
  </si>
  <si>
    <t>494</t>
  </si>
  <si>
    <t xml:space="preserve"> SANTIAGO TLAZOYALTEPEC</t>
  </si>
  <si>
    <t>495</t>
  </si>
  <si>
    <t xml:space="preserve"> SANTIAGO XANICA</t>
  </si>
  <si>
    <t>496</t>
  </si>
  <si>
    <t xml:space="preserve"> SANTIAGO XIACUI</t>
  </si>
  <si>
    <t>497</t>
  </si>
  <si>
    <t xml:space="preserve"> SANTIAGO YAITEPEC</t>
  </si>
  <si>
    <t>498</t>
  </si>
  <si>
    <t xml:space="preserve"> SANTIAGO YAVEO</t>
  </si>
  <si>
    <t>499</t>
  </si>
  <si>
    <t xml:space="preserve"> SANTIAGO YOLOMECATL</t>
  </si>
  <si>
    <t>500</t>
  </si>
  <si>
    <t xml:space="preserve"> SANTIAGO YOSONDUA</t>
  </si>
  <si>
    <t>501</t>
  </si>
  <si>
    <t xml:space="preserve"> SANTIAGO YUCUYACHI</t>
  </si>
  <si>
    <t>502</t>
  </si>
  <si>
    <t xml:space="preserve"> SANTIAGO ZACATEPEC</t>
  </si>
  <si>
    <t>503</t>
  </si>
  <si>
    <t xml:space="preserve"> SANTIAGO ZOOCHILA</t>
  </si>
  <si>
    <t>504</t>
  </si>
  <si>
    <t xml:space="preserve"> NUEVO ZOQUIAPAM</t>
  </si>
  <si>
    <t>505</t>
  </si>
  <si>
    <t xml:space="preserve"> SANTO DOMINGO INGENIO</t>
  </si>
  <si>
    <t>506</t>
  </si>
  <si>
    <t xml:space="preserve"> SANTO DOMINGO ALBARRADAS</t>
  </si>
  <si>
    <t>507</t>
  </si>
  <si>
    <t xml:space="preserve"> SANTO DOMINGO ARMENTA</t>
  </si>
  <si>
    <t>508</t>
  </si>
  <si>
    <t xml:space="preserve"> SANTO DOMINGO CHIHUITAN</t>
  </si>
  <si>
    <t>509</t>
  </si>
  <si>
    <t xml:space="preserve"> SANTO DOMINGO DE MORELOS</t>
  </si>
  <si>
    <t>510</t>
  </si>
  <si>
    <t xml:space="preserve"> SANTO DOMINGO IXCATLAN</t>
  </si>
  <si>
    <t>511</t>
  </si>
  <si>
    <t xml:space="preserve"> SANTO DOMINGO NUXAA</t>
  </si>
  <si>
    <t>512</t>
  </si>
  <si>
    <t xml:space="preserve"> SANTO DOMINGO OZOLOTEPEC</t>
  </si>
  <si>
    <t>513</t>
  </si>
  <si>
    <t xml:space="preserve"> SANTO DOMINGO PETAPA</t>
  </si>
  <si>
    <t>514</t>
  </si>
  <si>
    <t xml:space="preserve"> SANTO DOMINGO ROAYAGA</t>
  </si>
  <si>
    <t>515</t>
  </si>
  <si>
    <t xml:space="preserve"> SANTO DOMINGO TEHUANTEPEC</t>
  </si>
  <si>
    <t>516</t>
  </si>
  <si>
    <t xml:space="preserve"> SANTO DOMINGO TEOJOMULCO</t>
  </si>
  <si>
    <t>517</t>
  </si>
  <si>
    <t xml:space="preserve"> SANTO DOMINGO TEPUXTEPEC</t>
  </si>
  <si>
    <t>518</t>
  </si>
  <si>
    <t xml:space="preserve"> SANTO DOMINGO TLATAYAPAM</t>
  </si>
  <si>
    <t>519</t>
  </si>
  <si>
    <t xml:space="preserve"> SANTO DOMINGO TOMALTEPEC</t>
  </si>
  <si>
    <t>520</t>
  </si>
  <si>
    <t xml:space="preserve"> SANTO DOMINGO TONALA</t>
  </si>
  <si>
    <t>521</t>
  </si>
  <si>
    <t xml:space="preserve"> SANTO DOMINGO TONALTEPEC</t>
  </si>
  <si>
    <t>522</t>
  </si>
  <si>
    <t xml:space="preserve"> SANTO DOMINGO XAGACIA</t>
  </si>
  <si>
    <t>523</t>
  </si>
  <si>
    <t xml:space="preserve"> SANTO DOMINGO YANHUITLAN</t>
  </si>
  <si>
    <t>524</t>
  </si>
  <si>
    <t xml:space="preserve"> SANTO DOMINGO YODOHINO</t>
  </si>
  <si>
    <t>525</t>
  </si>
  <si>
    <t xml:space="preserve"> SANTO DOMINGO ZANATEPEC</t>
  </si>
  <si>
    <t>526</t>
  </si>
  <si>
    <t xml:space="preserve"> SANTOS REYES NOPALA</t>
  </si>
  <si>
    <t>527</t>
  </si>
  <si>
    <t xml:space="preserve"> SANTOS REYES PAPALO</t>
  </si>
  <si>
    <t>528</t>
  </si>
  <si>
    <t xml:space="preserve"> SANTOS REYES TEPEJILLO</t>
  </si>
  <si>
    <t>529</t>
  </si>
  <si>
    <t xml:space="preserve"> SANTOS REYES YUCUNA</t>
  </si>
  <si>
    <t>530</t>
  </si>
  <si>
    <t xml:space="preserve"> SANTO TOMAS JALIEZA</t>
  </si>
  <si>
    <t>531</t>
  </si>
  <si>
    <t xml:space="preserve"> SANTO TOMAS MAZALTEPEC</t>
  </si>
  <si>
    <t>532</t>
  </si>
  <si>
    <t xml:space="preserve"> SANTO TOMAS OCOTEPEC</t>
  </si>
  <si>
    <t>533</t>
  </si>
  <si>
    <t xml:space="preserve"> SANTO TOMAS TAMAZULAPAN</t>
  </si>
  <si>
    <t>534</t>
  </si>
  <si>
    <t xml:space="preserve"> SAN VICENTE COATLAN</t>
  </si>
  <si>
    <t>535</t>
  </si>
  <si>
    <t xml:space="preserve"> SAN VICENTE LACHIXIO</t>
  </si>
  <si>
    <t>536</t>
  </si>
  <si>
    <t xml:space="preserve"> SAN VICENTE NUÑU</t>
  </si>
  <si>
    <t>537</t>
  </si>
  <si>
    <t xml:space="preserve"> SILACAYOAPAM</t>
  </si>
  <si>
    <t>538</t>
  </si>
  <si>
    <t xml:space="preserve"> SITIO DE XITLAPEHUA</t>
  </si>
  <si>
    <t>539</t>
  </si>
  <si>
    <t xml:space="preserve"> SOLEDAD ETLA</t>
  </si>
  <si>
    <t>540</t>
  </si>
  <si>
    <t xml:space="preserve"> VILLA DE TAMAZULAPAM DEL PROGRESO</t>
  </si>
  <si>
    <t>541</t>
  </si>
  <si>
    <t xml:space="preserve"> TANETZE DE ZARAGOZA</t>
  </si>
  <si>
    <t>542</t>
  </si>
  <si>
    <t xml:space="preserve"> TANICHE</t>
  </si>
  <si>
    <t>543</t>
  </si>
  <si>
    <t xml:space="preserve"> TATALTEPEC DE VALDES</t>
  </si>
  <si>
    <t>544</t>
  </si>
  <si>
    <t xml:space="preserve"> TEOCOCUILCO DE MARCOS PEREZ</t>
  </si>
  <si>
    <t>545</t>
  </si>
  <si>
    <t xml:space="preserve"> TEOTITLAN DE FLORES MAGON</t>
  </si>
  <si>
    <t>546</t>
  </si>
  <si>
    <t xml:space="preserve"> TEOTITLAN DEL VALLE</t>
  </si>
  <si>
    <t>547</t>
  </si>
  <si>
    <t xml:space="preserve"> TEOTONGO</t>
  </si>
  <si>
    <t>548</t>
  </si>
  <si>
    <t xml:space="preserve"> TEPELMEME VILLA DE MORELOS</t>
  </si>
  <si>
    <t>549</t>
  </si>
  <si>
    <t xml:space="preserve"> HEROICA VILLA TEZOATLAN DE SEGURA Y LUNA</t>
  </si>
  <si>
    <t>550</t>
  </si>
  <si>
    <t xml:space="preserve"> SAN JERONIMO TLACOCHAHUAYA</t>
  </si>
  <si>
    <t>551</t>
  </si>
  <si>
    <t xml:space="preserve"> TLACOLULA DE MATAMOROS</t>
  </si>
  <si>
    <t>552</t>
  </si>
  <si>
    <t xml:space="preserve"> TLACOTEPEC PLUMAS</t>
  </si>
  <si>
    <t>553</t>
  </si>
  <si>
    <t xml:space="preserve"> TLALIXTAC DE CABRERA</t>
  </si>
  <si>
    <t>554</t>
  </si>
  <si>
    <t xml:space="preserve"> TOTONTEPEC VILLA DE MORELOS</t>
  </si>
  <si>
    <t>555</t>
  </si>
  <si>
    <t xml:space="preserve"> TRINIDAD ZAACHILA</t>
  </si>
  <si>
    <t>556</t>
  </si>
  <si>
    <t xml:space="preserve"> LA TRINIDAD VISTA HERMOSA</t>
  </si>
  <si>
    <t>557</t>
  </si>
  <si>
    <t xml:space="preserve"> UNION HIDALGO</t>
  </si>
  <si>
    <t>558</t>
  </si>
  <si>
    <t xml:space="preserve"> VALERIO TRUJANO</t>
  </si>
  <si>
    <t>559</t>
  </si>
  <si>
    <t xml:space="preserve"> SAN JUAN BAUTISTA VALLE NACIONAL</t>
  </si>
  <si>
    <t>560</t>
  </si>
  <si>
    <t xml:space="preserve"> VILLA DIAZ ORDAZ</t>
  </si>
  <si>
    <t>561</t>
  </si>
  <si>
    <t xml:space="preserve"> YAXE</t>
  </si>
  <si>
    <t>562</t>
  </si>
  <si>
    <t xml:space="preserve"> MAGDALENA YODOCONO DE PORFIRIO DIAZ</t>
  </si>
  <si>
    <t>563</t>
  </si>
  <si>
    <t xml:space="preserve"> YOGANA</t>
  </si>
  <si>
    <t>564</t>
  </si>
  <si>
    <t xml:space="preserve"> YUTANDUCHI DE GUERRERO</t>
  </si>
  <si>
    <t>565</t>
  </si>
  <si>
    <t xml:space="preserve"> VILLA DE ZAACHILA</t>
  </si>
  <si>
    <t>566</t>
  </si>
  <si>
    <t xml:space="preserve"> SAN MATEO YACUTINDO</t>
  </si>
  <si>
    <t>567</t>
  </si>
  <si>
    <t xml:space="preserve"> ZAPOTITLAN LAGUNAS</t>
  </si>
  <si>
    <t>568</t>
  </si>
  <si>
    <t xml:space="preserve"> ZAPOTITLAN PALMAS</t>
  </si>
  <si>
    <t>569</t>
  </si>
  <si>
    <t xml:space="preserve"> SANTA INES DE ZARAGOZA</t>
  </si>
  <si>
    <t>570</t>
  </si>
  <si>
    <t xml:space="preserve"> ZIMATLAN DE ALVAREZ</t>
  </si>
  <si>
    <t>SAN JUAN BAUTISTA TUXTEPEC</t>
  </si>
  <si>
    <t>SAN JUAN BAUTISTA TLACOATZINTEPEC</t>
  </si>
  <si>
    <t>SANTIAGO LLANO GRANDE</t>
  </si>
  <si>
    <t>ZAPOTITLÁN LAGUNAS</t>
  </si>
  <si>
    <t>MESONES HIDALGO</t>
  </si>
  <si>
    <t>SAN LORENZO</t>
  </si>
  <si>
    <t>EL ESPINAL</t>
  </si>
  <si>
    <t>SANTO DOMINGO PETAPA</t>
  </si>
  <si>
    <t>SAN JUAN TEPEUXILA</t>
  </si>
  <si>
    <t>SANTIAGO TEXTITLÁN</t>
  </si>
  <si>
    <t>SAN JUAN DE LOS CUÉS</t>
  </si>
  <si>
    <t>SAN JORGE NUCHITA</t>
  </si>
  <si>
    <t>SAN MARCOS ARTEAGA</t>
  </si>
  <si>
    <t>SAN ANDRES HUAYAPAM</t>
  </si>
  <si>
    <t>SAN FRANCISCO DEL MAR</t>
  </si>
  <si>
    <t>SAN PEDRO ATOYAC</t>
  </si>
  <si>
    <t>SANTA MARÍA CHILCHOTLA</t>
  </si>
  <si>
    <t>SANTIAGO AYUQUILILLA</t>
  </si>
  <si>
    <t>TEZOATLÁN DE SEGURA Y LUNA</t>
  </si>
  <si>
    <t>VILLA DE TUTUTEPEC DE MELCHOR OCAMPO</t>
  </si>
  <si>
    <t>SAN MIGUEL COATLÁN</t>
  </si>
  <si>
    <t>COSOLAPA</t>
  </si>
  <si>
    <t>SAN PABLO VILLA MITLA</t>
  </si>
  <si>
    <t>CHAHUITES</t>
  </si>
  <si>
    <t>SAN JUAN BAUTISTA VALLE NACIONAL</t>
  </si>
  <si>
    <t>SAN FRANCISCO IXHUATÁN</t>
  </si>
  <si>
    <t>REFORMA DE PINEDA</t>
  </si>
  <si>
    <t>SANTIAGO TETEPEC</t>
  </si>
  <si>
    <t>SANTIAGO MINAS</t>
  </si>
  <si>
    <t>CUYAMECALCO VILLA DE ZARAGOZA</t>
  </si>
  <si>
    <t>VILLA TEJUPAM DE LA UNIÓN</t>
  </si>
  <si>
    <t>SANTA CRUZ ITUNDUJIA</t>
  </si>
  <si>
    <t>SAN JUAN YUCUITA</t>
  </si>
  <si>
    <t>SANTA MARÍA TECOMAVACA</t>
  </si>
  <si>
    <t>SANTIAGO XANICA</t>
  </si>
  <si>
    <t>H. CD DE JUCHITÁN DE ZARGOZA</t>
  </si>
  <si>
    <t>SAN MIGUEL TLACAMAMA</t>
  </si>
  <si>
    <t>HUAUTLA DE JIMÉNEZ</t>
  </si>
  <si>
    <t>SAN PABLO HUIXTEPEC</t>
  </si>
  <si>
    <t>SAN JUAN LACHAO</t>
  </si>
  <si>
    <t>SANTO DOMINGO ZANATPEC</t>
  </si>
  <si>
    <t>SANTIAGO TAPEXTLA</t>
  </si>
  <si>
    <t>OCOTLÁN DE MORELOS</t>
  </si>
  <si>
    <t>CUILAPAM  DE GUERRERO</t>
  </si>
  <si>
    <t>SOLEDAD ETLA</t>
  </si>
  <si>
    <t>SAN JUAN CACAHUATEPEC</t>
  </si>
  <si>
    <t>SANTIAGO JOCOTEPEC</t>
  </si>
  <si>
    <t xml:space="preserve">SANTA MARÍA CORTIJO </t>
  </si>
  <si>
    <t>SAN MATEO YOLOXOCHITLÁN</t>
  </si>
  <si>
    <t>LOMA BONITA</t>
  </si>
  <si>
    <t>SAN ANDRES HUAXPALTEPEC</t>
  </si>
  <si>
    <t>PLUMA HIDALGO</t>
  </si>
  <si>
    <t>SANTO TOMAS TAMAZULAPAN</t>
  </si>
  <si>
    <t>SAN PEDRO JICAYAN</t>
  </si>
  <si>
    <t>SAN PEDRO MIXTEPEC</t>
  </si>
  <si>
    <t>SAN GABRIEL MIXTEPEC</t>
  </si>
  <si>
    <t>SAN JUAN COATZOSPAM</t>
  </si>
  <si>
    <t>CHALCATONGO DE HIDALGO</t>
  </si>
  <si>
    <t>MIAHUATLÁN DE PORIFIRIO DIAZ</t>
  </si>
  <si>
    <t>SANTA MARÍA TLALIXTAC</t>
  </si>
  <si>
    <t>SANTA MARÍA ZACATEPEC</t>
  </si>
  <si>
    <t>SANTO DOMINGO TEHUANTEPEC</t>
  </si>
  <si>
    <t>SANTO DOMINGO YANHUITLÁN</t>
  </si>
  <si>
    <t>SAN PEDRO HUAMELULA</t>
  </si>
  <si>
    <t>TLACOLULA DE MATAMOROS</t>
  </si>
  <si>
    <t>SAN PABLO COATLÁN</t>
  </si>
  <si>
    <t>SANTA CATARINA QUIANÉ</t>
  </si>
  <si>
    <t>SAN MIGUEL DEL PUERTO</t>
  </si>
  <si>
    <t>TEOTITLÁN DE FLORES MAGÓN</t>
  </si>
  <si>
    <t>SANTO DOMINGO INGENIO</t>
  </si>
  <si>
    <t>SANTA MARÍA CAMOTLÁN</t>
  </si>
  <si>
    <t>REYES ETLA</t>
  </si>
  <si>
    <t>SAN BARTOLOME LOXICHA</t>
  </si>
  <si>
    <t>SAN PEDRO MARTIR QUIECHAPA</t>
  </si>
  <si>
    <t>SANTA CATARINA JUQUILA</t>
  </si>
  <si>
    <t>SUMA</t>
  </si>
  <si>
    <t>OCTUBRE-DICIEMBRE</t>
  </si>
  <si>
    <t>JULIO-SEPTIEMBRE</t>
  </si>
  <si>
    <t>ABRIL-JUNIO</t>
  </si>
  <si>
    <t>RELACION DE PAGOS POR CREDITOS PERIODO ENERO-DICIEMBRE DEL EJERCICIO 2016 DEL  DEL FONDO DE INFRAESTRUCTURA SOCIAL MUNICIPAL</t>
  </si>
  <si>
    <t>SAN BARTOLOME QUIALANA</t>
  </si>
  <si>
    <t>ZIMATLÁN DE ÁLVAREZ</t>
  </si>
  <si>
    <t>ZAACHILA</t>
  </si>
  <si>
    <t>OAXACA DE JUÁREZ</t>
  </si>
  <si>
    <t xml:space="preserve">OAXACA DE JUÁREZ </t>
  </si>
  <si>
    <t>RELACION DE PAGOS POR CREDITOS PERIODO ENERO-DICIEMBRE DEL EJERCICIO 2016 DEL FONDO MUNICIPAL DE PARTICIPACIONES.</t>
  </si>
  <si>
    <t xml:space="preserve"> SALDO Y CARACTERÍSTICAS DE LA DEUDA PÚBLICA ESTATAL Y OBLIGACIONES DE PAGOS</t>
  </si>
  <si>
    <t>(cantidades en pesos)</t>
  </si>
  <si>
    <t>Deudor</t>
  </si>
  <si>
    <t>Acreedor</t>
  </si>
  <si>
    <t>Monto Contratado</t>
  </si>
  <si>
    <t>Saldo a                                             dic  2016</t>
  </si>
  <si>
    <t>Tasa  Interés</t>
  </si>
  <si>
    <t>Sobre-tasa</t>
  </si>
  <si>
    <t>Fecha  Sucripción</t>
  </si>
  <si>
    <t>Plazo Meses</t>
  </si>
  <si>
    <t>Fecha de Vencimiento</t>
  </si>
  <si>
    <t>Fuente de Pago</t>
  </si>
  <si>
    <t>Califiación Créditicia</t>
  </si>
  <si>
    <t>A. Deuda Pública a Largo Plazo</t>
  </si>
  <si>
    <t>GOBIERNO DEL ESTADO</t>
  </si>
  <si>
    <t xml:space="preserve">TENEDORES   CERT.  BURSÁTILES OAXACA11 </t>
  </si>
  <si>
    <t>TIIE 91 DIAS</t>
  </si>
  <si>
    <t>FGP</t>
  </si>
  <si>
    <t>SP (mx AAA);   FITCH  (AAA mex);  HR  (HR AAA (E ))</t>
  </si>
  <si>
    <t>TENEDORES  CERT.  BURSÁTILES OAXACA13</t>
  </si>
  <si>
    <t>FAFEF - FGP</t>
  </si>
  <si>
    <t xml:space="preserve">GOBIERNO DEL ESTADO     </t>
  </si>
  <si>
    <t>BANOBRAS</t>
  </si>
  <si>
    <t>FISE</t>
  </si>
  <si>
    <t xml:space="preserve"> FITCH  AA+(mex)     </t>
  </si>
  <si>
    <r>
      <t>BANOBRAS</t>
    </r>
    <r>
      <rPr>
        <b/>
        <sz val="10"/>
        <rFont val="Arial"/>
        <family val="2"/>
      </rPr>
      <t xml:space="preserve"> /1</t>
    </r>
  </si>
  <si>
    <t>TASA BASE</t>
  </si>
  <si>
    <t xml:space="preserve"> FGP</t>
  </si>
  <si>
    <t xml:space="preserve">INTERACCIONES </t>
  </si>
  <si>
    <t>TIIE 28 DIAS</t>
  </si>
  <si>
    <t xml:space="preserve"> INTERACCIONES</t>
  </si>
  <si>
    <t xml:space="preserve">BBVA BANCOMER </t>
  </si>
  <si>
    <t xml:space="preserve"> FITCH   AA-(mex) </t>
  </si>
  <si>
    <t>SANTANDER</t>
  </si>
  <si>
    <t xml:space="preserve"> FITCH   AA(mex)     MOODY`S Aa3.mx</t>
  </si>
  <si>
    <t>B. Créditos Bono Cupón Cero  a Largo Plazo   /2</t>
  </si>
  <si>
    <t>BANOBRAS -  FONREC I</t>
  </si>
  <si>
    <t>6.84%-8.04%</t>
  </si>
  <si>
    <t xml:space="preserve">FITCH   AA(mex)  </t>
  </si>
  <si>
    <t>BANOBRAS - PROFISE</t>
  </si>
  <si>
    <t>6.91%-7.07%</t>
  </si>
  <si>
    <t>BANOBRAS  - FONREC II</t>
  </si>
  <si>
    <t>6.18% - 7.85%</t>
  </si>
  <si>
    <t>BANOBRAS -  FONREC III</t>
  </si>
  <si>
    <t>6.58% - 7.63%</t>
  </si>
  <si>
    <r>
      <t xml:space="preserve">BANOBRAS - JUSTICIA PENAL       </t>
    </r>
    <r>
      <rPr>
        <b/>
        <sz val="10"/>
        <rFont val="Arial"/>
        <family val="2"/>
      </rPr>
      <t>3/</t>
    </r>
  </si>
  <si>
    <t>7.10%-8.05%</t>
  </si>
  <si>
    <t xml:space="preserve">C.   Créditos Bancarios  a Corto Plazo  </t>
  </si>
  <si>
    <t>INTERACCIONES</t>
  </si>
  <si>
    <t>INGRESOS PROPIOS</t>
  </si>
  <si>
    <t>HSBC</t>
  </si>
  <si>
    <t>BANORTE</t>
  </si>
  <si>
    <r>
      <rPr>
        <b/>
        <sz val="10"/>
        <rFont val="Arial"/>
        <family val="2"/>
      </rPr>
      <t>1/</t>
    </r>
    <r>
      <rPr>
        <sz val="10"/>
        <rFont val="Arial"/>
        <family val="2"/>
      </rPr>
      <t xml:space="preserve">   Financiamiento en proceso de inscripción ante la SHCP.</t>
    </r>
  </si>
  <si>
    <r>
      <t xml:space="preserve">2/  </t>
    </r>
    <r>
      <rPr>
        <sz val="10"/>
        <color theme="1"/>
        <rFont val="Arial"/>
        <family val="2"/>
      </rPr>
      <t>Créditos considerados como Obligaciones de Pago,  debido a que el Estado solamente paga intereses; el principal será cubierto con bonos cupón  cero constituidos por el Gobierno Federal.</t>
    </r>
  </si>
  <si>
    <r>
      <t xml:space="preserve">3/  </t>
    </r>
    <r>
      <rPr>
        <sz val="10"/>
        <color theme="1"/>
        <rFont val="Arial"/>
        <family val="2"/>
      </rPr>
      <t>Crédito en proceso de disposición, cuenta con 18 meses para disponer del recurso.</t>
    </r>
  </si>
  <si>
    <t>RESUMEN DE INSTRUMENTOS DERIVADOS</t>
  </si>
  <si>
    <t>FINANCIAMIENTO</t>
  </si>
  <si>
    <t>INSTITUCIÓN FINANCIERA CONTRATADA</t>
  </si>
  <si>
    <t>TIPO DE DERIVADO</t>
  </si>
  <si>
    <t>MONTO REFERENCIA Y VALOR NOMINAL</t>
  </si>
  <si>
    <t>ACTIVO SUBYACENTE  /  PRECIO EJERCICIO</t>
  </si>
  <si>
    <t>INICIO</t>
  </si>
  <si>
    <t xml:space="preserve">VENCIMIENTO </t>
  </si>
  <si>
    <t>Cetificados Bursátiles OAXACA 11</t>
  </si>
  <si>
    <t>Banamex                (Parte A)</t>
  </si>
  <si>
    <t>SWAP</t>
  </si>
  <si>
    <t>1,604,717,400.00 MNX</t>
  </si>
  <si>
    <t>TIIE 28 días  / 5.18%</t>
  </si>
  <si>
    <r>
      <t>Crédito BBVA Bancomer</t>
    </r>
    <r>
      <rPr>
        <vertAlign val="subscript"/>
        <sz val="9"/>
        <rFont val="Arial"/>
        <family val="2"/>
      </rPr>
      <t xml:space="preserve"> 1,000</t>
    </r>
  </si>
  <si>
    <t>BBVA Bancomer</t>
  </si>
  <si>
    <t>CAP</t>
  </si>
  <si>
    <t>1'000,000,000.00 MNX</t>
  </si>
  <si>
    <t>TIIE 28 días / 7.0%</t>
  </si>
  <si>
    <r>
      <t>Crédito Santader</t>
    </r>
    <r>
      <rPr>
        <vertAlign val="subscript"/>
        <sz val="9"/>
        <rFont val="Arial"/>
        <family val="2"/>
      </rPr>
      <t>2,400</t>
    </r>
  </si>
  <si>
    <t>HSBC                    (Parte A)</t>
  </si>
  <si>
    <t>2,400,000,000 .00MNX</t>
  </si>
  <si>
    <t>TIIE 28 días / 4.72%</t>
  </si>
  <si>
    <t>SALDO DE LA DEUDA  BRUTA  O NETA DEL SECTOR PÚBLICO PRESUPUESTARIO POR VENCIMIENTO</t>
  </si>
  <si>
    <t>(Pesos)</t>
  </si>
  <si>
    <t>Concepto</t>
  </si>
  <si>
    <t xml:space="preserve">  Saldo a    diciembre           2015</t>
  </si>
  <si>
    <t xml:space="preserve">  Saldo a    diciembre           2016</t>
  </si>
  <si>
    <t>Variación respecto al saldo  de 2015</t>
  </si>
  <si>
    <t>Importe</t>
  </si>
  <si>
    <t>% Real *</t>
  </si>
  <si>
    <t>1. Deuda Neta</t>
  </si>
  <si>
    <t>(3-2)</t>
  </si>
  <si>
    <t>2. Activos   1/</t>
  </si>
  <si>
    <t>3. Deuda Bruta</t>
  </si>
  <si>
    <t>Largo Plazo</t>
  </si>
  <si>
    <t xml:space="preserve">Certificados Bursátiles </t>
  </si>
  <si>
    <t>Banca de Desarrollo</t>
  </si>
  <si>
    <t>Banca Múltiple</t>
  </si>
  <si>
    <t xml:space="preserve">*Deflactado con el índice de precios  del consumidor </t>
  </si>
  <si>
    <r>
      <rPr>
        <b/>
        <sz val="9"/>
        <color theme="1"/>
        <rFont val="Arial"/>
        <family val="2"/>
      </rPr>
      <t>1/</t>
    </r>
    <r>
      <rPr>
        <sz val="9"/>
        <color theme="1"/>
        <rFont val="Arial"/>
        <family val="2"/>
      </rPr>
      <t xml:space="preserve">  Valor de mercado del  Bono Cupón Cero, adquirido en diciembre 2013, para el pago de la amoritzación voluntaria de la Emisión de Certificados Bursátiles Oaxaca 13.</t>
    </r>
  </si>
  <si>
    <t>ENDEUDAMIENTO NETO SECTOR PÚBLICO PRESUPUESTARIO</t>
  </si>
  <si>
    <t>Variación Respecto a :</t>
  </si>
  <si>
    <t>Registrado</t>
  </si>
  <si>
    <t>Aprobado</t>
  </si>
  <si>
    <t>importe</t>
  </si>
  <si>
    <t>T o t a l</t>
  </si>
  <si>
    <t>(1+2)</t>
  </si>
  <si>
    <t>1. Sector Gobierno</t>
  </si>
  <si>
    <t>(A-B)</t>
  </si>
  <si>
    <t xml:space="preserve">A. </t>
  </si>
  <si>
    <t>Financiamiento</t>
  </si>
  <si>
    <t xml:space="preserve">B. </t>
  </si>
  <si>
    <t>Amortizaciôn</t>
  </si>
  <si>
    <t>Certificados Bursátiles</t>
  </si>
  <si>
    <t>2. Sector Paraestal No Financiero</t>
  </si>
  <si>
    <t>A.</t>
  </si>
  <si>
    <t>B.</t>
  </si>
  <si>
    <t>Amortización</t>
  </si>
  <si>
    <t>COSTO FINANCIERO DE LA DEUDA DEL SECTOR PÚBLICO PRESUPUESTARIO</t>
  </si>
  <si>
    <t>P  R  E  S  U  P  U  E  S  T  O</t>
  </si>
  <si>
    <t>% Real</t>
  </si>
  <si>
    <t>T O T A L</t>
  </si>
  <si>
    <t>Intereses</t>
  </si>
  <si>
    <t>Comisiones</t>
  </si>
  <si>
    <t xml:space="preserve">Gastos </t>
  </si>
  <si>
    <t>Costos por coberturas</t>
  </si>
  <si>
    <t>SALDO Y COSTO FINANCIERO DE LOS CRÉDITOS BONO CUPÓN CERO</t>
  </si>
  <si>
    <t>SALDO A    DICIEMBRE       2015</t>
  </si>
  <si>
    <t>ENDEUDAMIENTO</t>
  </si>
  <si>
    <t>SALDO A    DICIEMBRE       2016</t>
  </si>
  <si>
    <r>
      <t xml:space="preserve">COSTO FINANCIERO </t>
    </r>
    <r>
      <rPr>
        <sz val="8"/>
        <rFont val="Arial"/>
        <family val="2"/>
      </rPr>
      <t xml:space="preserve"> </t>
    </r>
    <r>
      <rPr>
        <b/>
        <sz val="8"/>
        <rFont val="Arial"/>
        <family val="2"/>
      </rPr>
      <t>/1</t>
    </r>
  </si>
  <si>
    <t>DISPOSICIÓN</t>
  </si>
  <si>
    <t>AMORTIZACIÓN</t>
  </si>
  <si>
    <t>NETO</t>
  </si>
  <si>
    <t>Crédito Bono Cupón Cero Largo Plazo</t>
  </si>
  <si>
    <t>Banobras- FONREC I</t>
  </si>
  <si>
    <t>Banobras- FONREC II</t>
  </si>
  <si>
    <t>Banobras- FONREC III</t>
  </si>
  <si>
    <t>Banobras- PROFISE</t>
  </si>
  <si>
    <t>Banobras- JUSTICIA PENAL</t>
  </si>
  <si>
    <r>
      <rPr>
        <b/>
        <sz val="8"/>
        <color theme="1"/>
        <rFont val="Arial"/>
        <family val="2"/>
      </rPr>
      <t xml:space="preserve">1/ </t>
    </r>
    <r>
      <rPr>
        <sz val="8"/>
        <color theme="1"/>
        <rFont val="Arial"/>
        <family val="2"/>
      </rPr>
      <t>El costo financierio incluye el pago de intereses y  gastos por servicios financieros</t>
    </r>
  </si>
  <si>
    <t>SALDO Y COSTO FINANCIERO DE LOS CRÉDITOS BANCARIOS  A CORTO PLAZO</t>
  </si>
  <si>
    <t>SALDO A        DICIEMBRE           2015</t>
  </si>
  <si>
    <t>SALDO A        DICIEMBRE           2016</t>
  </si>
  <si>
    <t>Crédito Bancario  Corto plazo</t>
  </si>
  <si>
    <t>Interacciones</t>
  </si>
  <si>
    <t>Banorte</t>
  </si>
  <si>
    <r>
      <rPr>
        <b/>
        <sz val="8"/>
        <color theme="1"/>
        <rFont val="Arial"/>
        <family val="2"/>
      </rPr>
      <t xml:space="preserve">1/ </t>
    </r>
    <r>
      <rPr>
        <sz val="8"/>
        <color theme="1"/>
        <rFont val="Arial"/>
        <family val="2"/>
      </rPr>
      <t>El costo financierio incluye el pago de intereses y comisiones por servicios financieros</t>
    </r>
  </si>
  <si>
    <t>SERVICIO DE LA DEUDA PÚBLICA Y OBLIGACIONES DE PAGO POR FUENTE DE FINANCIAMIENTO</t>
  </si>
  <si>
    <t>R   E   C   U   R   S   O</t>
  </si>
  <si>
    <t>TOTALES</t>
  </si>
  <si>
    <t>FAFEF</t>
  </si>
  <si>
    <t xml:space="preserve">        FISE</t>
  </si>
  <si>
    <t>FORTALECIMIENTO FINANCIERO</t>
  </si>
  <si>
    <t>T o t  a  l</t>
  </si>
  <si>
    <t>1. Capítulo 9000</t>
  </si>
  <si>
    <t>A. Deuda Pública Estatal</t>
  </si>
  <si>
    <t>Santander</t>
  </si>
  <si>
    <t xml:space="preserve">B. Obligaciones de Pago  </t>
  </si>
  <si>
    <r>
      <t xml:space="preserve">Banobras </t>
    </r>
    <r>
      <rPr>
        <sz val="7.5"/>
        <color theme="1"/>
        <rFont val="Arial"/>
        <family val="2"/>
      </rPr>
      <t>(FONREC I, II, III, PROFISE y JUSTICIA PENAL)</t>
    </r>
  </si>
  <si>
    <t>Corto Plazo</t>
  </si>
  <si>
    <t>2.  Capítulo 3000</t>
  </si>
  <si>
    <t>A. Obligaciones de Pago</t>
  </si>
  <si>
    <t>CARACTERISTICAS</t>
  </si>
  <si>
    <t>CRÉDITO                               INTERACCIONES</t>
  </si>
  <si>
    <t>CRÉDITO                            BANORTE</t>
  </si>
  <si>
    <t>CRÉDITO        BANORTE</t>
  </si>
  <si>
    <t>CRÉDITO           INTERACCIONES</t>
  </si>
  <si>
    <t>MONTO  SUSCRITO</t>
  </si>
  <si>
    <t>MONTO DISPUESTO</t>
  </si>
  <si>
    <t>TASA DE INTERES</t>
  </si>
  <si>
    <t>TIIE 28 dìas +1.5 pp</t>
  </si>
  <si>
    <t>4.90% anual</t>
  </si>
  <si>
    <t>PLAZO EN  DÍAS</t>
  </si>
  <si>
    <t>FECHA DE SUSCRIPCION</t>
  </si>
  <si>
    <t>FECHA DE VENCIMIENTO</t>
  </si>
  <si>
    <t>MONTO  DE FONDO DE RESERVA</t>
  </si>
  <si>
    <t>NA</t>
  </si>
  <si>
    <t>4.65% del monto total de cada disposición.</t>
  </si>
  <si>
    <t>COMISIONES</t>
  </si>
  <si>
    <t>0.95% del monto total de cada disposición.</t>
  </si>
  <si>
    <t>FORMA DE PAGO DE CAPITAL</t>
  </si>
  <si>
    <t>Pagos en las fechas y por los montos que se establezcan en el pagaré</t>
  </si>
  <si>
    <t>Pago único al vencimiento</t>
  </si>
  <si>
    <t>Pagos mensuales en las fechas y por los montos que se establezcan en el pagaré</t>
  </si>
  <si>
    <t>SALDOS DE LA DEUDA PÚBLICA  Y OBLIGACIONES DE PAGO</t>
  </si>
  <si>
    <t>(cantidades en   pesos)</t>
  </si>
  <si>
    <t>Fuente Pago / Acreedor</t>
  </si>
  <si>
    <t>Saldo                      dic  2015</t>
  </si>
  <si>
    <t>Endeudamiento Neto</t>
  </si>
  <si>
    <t>Saldo                     dic  2016</t>
  </si>
  <si>
    <t>Pagos de intereses</t>
  </si>
  <si>
    <t xml:space="preserve">Pago de comisiones y demas costos asociados durante el periodo </t>
  </si>
  <si>
    <t>DEUDA PUBLICA LARGO PLAZO</t>
  </si>
  <si>
    <t>BBVA BANCOMER</t>
  </si>
  <si>
    <t>SANTANDER SEFIN</t>
  </si>
  <si>
    <t xml:space="preserve">CERTIFICADOS BURSATILES </t>
  </si>
  <si>
    <t>CRÉDITOS BONO CUPÓN CERO  LARGO PLAZO</t>
  </si>
  <si>
    <t xml:space="preserve">BANOBRAS - JUSTICIA PENAL       </t>
  </si>
  <si>
    <t>OBLIGACIONES DE PAGO  CORTO P LAZO  /1</t>
  </si>
  <si>
    <r>
      <rPr>
        <b/>
        <sz val="13"/>
        <color theme="1"/>
        <rFont val="Calibri"/>
        <family val="2"/>
        <scheme val="minor"/>
      </rPr>
      <t>1/</t>
    </r>
    <r>
      <rPr>
        <sz val="13"/>
        <color theme="1"/>
        <rFont val="Calibri"/>
        <family val="2"/>
        <scheme val="minor"/>
      </rPr>
      <t xml:space="preserve"> Créditos bancarios a corto plazo, considerados como obligaciones de pago, de acuerdo a la Legislación Estatal</t>
    </r>
  </si>
  <si>
    <r>
      <rPr>
        <b/>
        <sz val="13"/>
        <color theme="1"/>
        <rFont val="Calibri"/>
        <family val="2"/>
        <scheme val="minor"/>
      </rPr>
      <t>2/</t>
    </r>
    <r>
      <rPr>
        <sz val="13"/>
        <color theme="1"/>
        <rFont val="Calibri"/>
        <family val="2"/>
        <scheme val="minor"/>
      </rPr>
      <t xml:space="preserve"> Incluye intereses, gastos y coberturas de la deuda del periodo.</t>
    </r>
  </si>
  <si>
    <t>EVOLUCIÓN  DE LA DEUDA PÚBLICA MUNICIPAL</t>
  </si>
  <si>
    <t>SALDO A       DICIEMBRE                  2015</t>
  </si>
  <si>
    <t>SALDO A       DICIEMBRE                  2016</t>
  </si>
  <si>
    <t>Deuda Pública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</si>
</sst>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7" formatCode="&quot;$&quot;#,##0.00;\-&quot;$&quot;#,##0.00"/>
    <numFmt numFmtId="41" formatCode="_-* #,##0_-;\-* #,##0_-;_-* &quot;-&quot;_-;_-@_-"/>
    <numFmt numFmtId="44" formatCode="_-&quot;$&quot;* #,##0.00_-;\-&quot;$&quot;* #,##0.00_-;_-&quot;$&quot;* &quot;-&quot;??_-;_-@_-"/>
    <numFmt numFmtId="43" formatCode="_-* #,##0.00_-;\-* #,##0.00_-;_-* &quot;-&quot;??_-;_-@_-"/>
    <numFmt numFmtId="164" formatCode="0.0000"/>
    <numFmt numFmtId="165" formatCode="#,##0.0"/>
    <numFmt numFmtId="166" formatCode="_-* #,##0_-;\-* #,##0_-;_-* &quot;-&quot;??_-;_-@_-"/>
    <numFmt numFmtId="167" formatCode="#,##0_ ;\-#,##0\ "/>
    <numFmt numFmtId="168" formatCode="_-[$€-2]* #,##0.00_-;\-[$€-2]* #,##0.00_-;_-[$€-2]* &quot;-&quot;??_-"/>
    <numFmt numFmtId="169" formatCode="_(* #,##0.00_);_(* \(#,##0.00\);_(* &quot;-&quot;??_);_(@_)"/>
    <numFmt numFmtId="170" formatCode="#,##0.00_);\-#,##0.00"/>
    <numFmt numFmtId="171" formatCode="0_ ;\-0\ "/>
    <numFmt numFmtId="172" formatCode="0.00_ ;\-0.00\ "/>
    <numFmt numFmtId="173" formatCode="_-* #,##0.00_-;\-* #,##0.00_-;_-* &quot;-&quot;_-;_-@_-"/>
    <numFmt numFmtId="174" formatCode="[$-80A]d&quot; de &quot;mmmm&quot; de &quot;yyyy;@"/>
    <numFmt numFmtId="175" formatCode="#,##0.00_ ;\-#,##0.00\ "/>
    <numFmt numFmtId="176" formatCode="General_)"/>
    <numFmt numFmtId="177" formatCode="*-;*-;*-;*-"/>
    <numFmt numFmtId="178" formatCode="_(* #,##0_);_(* \(#,##0\);_(* &quot;-&quot;??_);_(@_)"/>
    <numFmt numFmtId="179" formatCode="00"/>
    <numFmt numFmtId="180" formatCode="d\-mmm\-yy"/>
    <numFmt numFmtId="181" formatCode="#,##0.0_ ;\-#,##0.0\ "/>
    <numFmt numFmtId="182" formatCode="0.0"/>
    <numFmt numFmtId="183" formatCode="&quot;$&quot;#,##0"/>
    <numFmt numFmtId="184" formatCode="#,##0.0000000000"/>
  </numFmts>
  <fonts count="1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sz val="9"/>
      <name val="Arial"/>
      <family val="2"/>
    </font>
    <font>
      <sz val="10"/>
      <name val="Times New Roman"/>
      <family val="1"/>
    </font>
    <font>
      <b/>
      <sz val="8"/>
      <name val="Arial"/>
      <family val="2"/>
    </font>
    <font>
      <b/>
      <u/>
      <sz val="8"/>
      <name val="Arial"/>
      <family val="2"/>
    </font>
    <font>
      <sz val="5"/>
      <name val="Arial"/>
      <family val="2"/>
    </font>
    <font>
      <b/>
      <sz val="5"/>
      <name val="Arial"/>
      <family val="2"/>
    </font>
    <font>
      <sz val="8"/>
      <name val="Arial"/>
      <family val="2"/>
    </font>
    <font>
      <u/>
      <sz val="8"/>
      <name val="Arial"/>
      <family val="2"/>
    </font>
    <font>
      <sz val="5"/>
      <name val="Times New Roman"/>
      <family val="1"/>
    </font>
    <font>
      <sz val="6"/>
      <name val="Arial"/>
      <family val="2"/>
    </font>
    <font>
      <u/>
      <sz val="10"/>
      <name val="Arial"/>
      <family val="2"/>
    </font>
    <font>
      <sz val="7"/>
      <name val="Arial"/>
      <family val="2"/>
    </font>
    <font>
      <b/>
      <sz val="12"/>
      <name val="Arial"/>
      <family val="2"/>
    </font>
    <font>
      <b/>
      <sz val="10"/>
      <name val="Arial"/>
      <family val="2"/>
    </font>
    <font>
      <b/>
      <sz val="9"/>
      <color theme="1"/>
      <name val="Arial"/>
      <family val="2"/>
    </font>
    <font>
      <sz val="9"/>
      <color theme="1"/>
      <name val="Arial"/>
      <family val="2"/>
    </font>
    <font>
      <sz val="10"/>
      <color theme="1"/>
      <name val="Cambria"/>
      <family val="1"/>
    </font>
    <font>
      <sz val="10"/>
      <color theme="1"/>
      <name val="Times New Roman"/>
      <family val="1"/>
    </font>
    <font>
      <b/>
      <u/>
      <sz val="8"/>
      <color theme="1"/>
      <name val="Arial"/>
      <family val="2"/>
    </font>
    <font>
      <b/>
      <sz val="8"/>
      <color theme="1"/>
      <name val="Arial"/>
      <family val="2"/>
    </font>
    <font>
      <sz val="8"/>
      <color theme="1"/>
      <name val="Arial"/>
      <family val="2"/>
    </font>
    <font>
      <sz val="6"/>
      <color theme="1"/>
      <name val="Arial"/>
      <family val="2"/>
    </font>
    <font>
      <sz val="10"/>
      <color indexed="8"/>
      <name val="Arial"/>
      <family val="2"/>
    </font>
    <font>
      <u/>
      <sz val="11"/>
      <color theme="10"/>
      <name val="Calibri"/>
      <family val="2"/>
    </font>
    <font>
      <sz val="8"/>
      <name val="Calibri"/>
      <family val="2"/>
      <scheme val="minor"/>
    </font>
    <font>
      <sz val="8"/>
      <color theme="1"/>
      <name val="Calibri"/>
      <family val="2"/>
      <scheme val="minor"/>
    </font>
    <font>
      <sz val="11"/>
      <color indexed="8"/>
      <name val="Calibri"/>
      <family val="2"/>
    </font>
    <font>
      <sz val="11"/>
      <name val="Calibri"/>
      <family val="2"/>
      <scheme val="minor"/>
    </font>
    <font>
      <sz val="10"/>
      <color indexed="8"/>
      <name val="MS Sans Serif"/>
    </font>
    <font>
      <b/>
      <sz val="8"/>
      <color indexed="8"/>
      <name val="Arial Narrow"/>
      <family val="2"/>
    </font>
    <font>
      <sz val="8"/>
      <name val="Arial Narrow"/>
      <family val="2"/>
    </font>
    <font>
      <sz val="8"/>
      <color indexed="8"/>
      <name val="Arial Narrow"/>
      <family val="2"/>
    </font>
    <font>
      <b/>
      <sz val="8"/>
      <name val="Arial Narrow"/>
      <family val="2"/>
    </font>
    <font>
      <b/>
      <sz val="8"/>
      <color theme="0"/>
      <name val="Arial Narrow"/>
      <family val="2"/>
    </font>
    <font>
      <u/>
      <sz val="8"/>
      <name val="Arial Narrow"/>
      <family val="2"/>
    </font>
    <font>
      <sz val="10"/>
      <color indexed="8"/>
      <name val="MS Sans Serif"/>
      <family val="2"/>
    </font>
    <font>
      <b/>
      <sz val="7"/>
      <name val="Arial Narrow"/>
      <family val="2"/>
    </font>
    <font>
      <sz val="7"/>
      <name val="Arial Narrow"/>
      <family val="2"/>
    </font>
    <font>
      <b/>
      <sz val="10"/>
      <color indexed="8"/>
      <name val="Arial Narrow"/>
      <family val="2"/>
    </font>
    <font>
      <b/>
      <sz val="10"/>
      <name val="Arial Narrow"/>
      <family val="2"/>
    </font>
    <font>
      <b/>
      <strike/>
      <sz val="10"/>
      <name val="Arial Narrow"/>
      <family val="2"/>
    </font>
    <font>
      <sz val="10"/>
      <name val="Arial Narrow"/>
      <family val="2"/>
    </font>
    <font>
      <sz val="7"/>
      <color indexed="8"/>
      <name val="MS Sans Serif"/>
      <family val="2"/>
    </font>
    <font>
      <b/>
      <strike/>
      <sz val="7"/>
      <name val="Arial Narrow"/>
      <family val="2"/>
    </font>
    <font>
      <sz val="12"/>
      <color theme="1"/>
      <name val="Calibri"/>
      <family val="2"/>
      <scheme val="minor"/>
    </font>
    <font>
      <sz val="7"/>
      <name val="Times New Roman"/>
      <family val="1"/>
    </font>
    <font>
      <sz val="8"/>
      <color rgb="FF000000"/>
      <name val="Arial"/>
      <family val="2"/>
    </font>
    <font>
      <sz val="10"/>
      <color theme="1"/>
      <name val="MS Sans Serif"/>
      <family val="2"/>
    </font>
    <font>
      <sz val="10"/>
      <name val="Courier"/>
      <family val="3"/>
    </font>
    <font>
      <sz val="10"/>
      <color theme="1"/>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0"/>
      <name val="MS Sans Serif"/>
      <family val="2"/>
    </font>
    <font>
      <sz val="16"/>
      <color theme="1"/>
      <name val="Calibri"/>
      <family val="2"/>
      <scheme val="minor"/>
    </font>
    <font>
      <sz val="12"/>
      <name val="Helv"/>
    </font>
    <font>
      <sz val="11"/>
      <color theme="1"/>
      <name val="Arial"/>
      <family val="2"/>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
      <b/>
      <sz val="11"/>
      <color theme="1"/>
      <name val="Arial"/>
      <family val="2"/>
    </font>
    <font>
      <sz val="11"/>
      <color theme="1"/>
      <name val="Arial Narrow"/>
      <family val="2"/>
    </font>
    <font>
      <sz val="8"/>
      <color indexed="8"/>
      <name val="Calibri"/>
      <family val="2"/>
    </font>
    <font>
      <b/>
      <sz val="8"/>
      <color theme="1"/>
      <name val="Calibri"/>
      <family val="2"/>
      <scheme val="minor"/>
    </font>
    <font>
      <sz val="9"/>
      <color theme="1"/>
      <name val="Calibri"/>
      <family val="2"/>
      <scheme val="minor"/>
    </font>
    <font>
      <b/>
      <sz val="7"/>
      <color rgb="FF000000"/>
      <name val="Univia Pro Book"/>
      <family val="3"/>
    </font>
    <font>
      <b/>
      <sz val="14"/>
      <color theme="1"/>
      <name val="Arial"/>
      <family val="2"/>
    </font>
    <font>
      <b/>
      <sz val="11"/>
      <name val="Arial"/>
      <family val="2"/>
    </font>
    <font>
      <b/>
      <sz val="9"/>
      <color theme="0"/>
      <name val="Arial"/>
      <family val="2"/>
    </font>
    <font>
      <b/>
      <sz val="12"/>
      <color theme="1"/>
      <name val="Arial"/>
      <family val="2"/>
    </font>
    <font>
      <sz val="16"/>
      <name val="Arial"/>
      <family val="2"/>
    </font>
    <font>
      <sz val="14"/>
      <name val="Arial"/>
      <family val="2"/>
    </font>
    <font>
      <sz val="12"/>
      <name val="Arial"/>
      <family val="2"/>
    </font>
    <font>
      <vertAlign val="subscript"/>
      <sz val="9"/>
      <name val="Arial"/>
      <family val="2"/>
    </font>
    <font>
      <sz val="7"/>
      <color theme="1"/>
      <name val="Arial"/>
      <family val="2"/>
    </font>
    <font>
      <b/>
      <sz val="8.5"/>
      <name val="Arial"/>
      <family val="2"/>
    </font>
    <font>
      <sz val="7.5"/>
      <color theme="1"/>
      <name val="Arial"/>
      <family val="2"/>
    </font>
    <font>
      <b/>
      <sz val="8"/>
      <color theme="0"/>
      <name val="Arial"/>
      <family val="2"/>
    </font>
    <font>
      <b/>
      <sz val="12"/>
      <color theme="1"/>
      <name val="Calibri"/>
      <family val="2"/>
      <scheme val="minor"/>
    </font>
    <font>
      <sz val="12"/>
      <color theme="1"/>
      <name val="Arial"/>
      <family val="2"/>
    </font>
    <font>
      <sz val="12"/>
      <name val="Calibri"/>
      <family val="2"/>
      <scheme val="minor"/>
    </font>
    <font>
      <sz val="13"/>
      <color theme="1"/>
      <name val="Calibri"/>
      <family val="2"/>
      <scheme val="minor"/>
    </font>
    <font>
      <b/>
      <sz val="13"/>
      <color theme="1"/>
      <name val="Calibri"/>
      <family val="2"/>
      <scheme val="minor"/>
    </font>
    <font>
      <b/>
      <sz val="15"/>
      <color theme="1"/>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bgColor indexed="64"/>
      </patternFill>
    </fill>
    <fill>
      <patternFill patternType="solid">
        <fgColor indexed="6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2E5FF"/>
        <bgColor indexed="64"/>
      </patternFill>
    </fill>
    <fill>
      <patternFill patternType="solid">
        <fgColor rgb="FFF2F0F6"/>
        <bgColor indexed="64"/>
      </patternFill>
    </fill>
    <fill>
      <patternFill patternType="solid">
        <fgColor rgb="FFEFECF4"/>
        <bgColor indexed="64"/>
      </patternFill>
    </fill>
    <fill>
      <patternFill patternType="solid">
        <fgColor rgb="FFF5F3F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7EAE9"/>
        <bgColor indexed="64"/>
      </patternFill>
    </fill>
    <fill>
      <patternFill patternType="solid">
        <fgColor rgb="FFFFFFFF"/>
        <bgColor indexed="64"/>
      </patternFill>
    </fill>
    <fill>
      <patternFill patternType="solid">
        <fgColor rgb="FFF9EEED"/>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auto="1"/>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theme="9" tint="0.79998168889431442"/>
      </top>
      <bottom style="thin">
        <color theme="9" tint="0.79998168889431442"/>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rgb="FFC907AD"/>
      </top>
      <bottom/>
      <diagonal/>
    </border>
    <border>
      <left/>
      <right/>
      <top/>
      <bottom style="medium">
        <color rgb="FFC907AD"/>
      </bottom>
      <diagonal/>
    </border>
    <border>
      <left/>
      <right/>
      <top style="medium">
        <color rgb="FFC907AD"/>
      </top>
      <bottom style="thick">
        <color rgb="FFC907AD"/>
      </bottom>
      <diagonal/>
    </border>
    <border>
      <left/>
      <right/>
      <top style="thick">
        <color rgb="FFC907AD"/>
      </top>
      <bottom/>
      <diagonal/>
    </border>
    <border>
      <left/>
      <right/>
      <top/>
      <bottom style="thick">
        <color rgb="FFC907AD"/>
      </bottom>
      <diagonal/>
    </border>
    <border>
      <left/>
      <right/>
      <top style="hair">
        <color rgb="FFC907AD"/>
      </top>
      <bottom/>
      <diagonal/>
    </border>
    <border>
      <left/>
      <right/>
      <top/>
      <bottom style="hair">
        <color rgb="FFC907AD"/>
      </bottom>
      <diagonal/>
    </border>
    <border>
      <left/>
      <right/>
      <top style="thick">
        <color rgb="FF7030A0"/>
      </top>
      <bottom/>
      <diagonal/>
    </border>
    <border>
      <left/>
      <right/>
      <top/>
      <bottom style="thin">
        <color rgb="FF7030A0"/>
      </bottom>
      <diagonal/>
    </border>
    <border>
      <left/>
      <right/>
      <top/>
      <bottom style="thick">
        <color rgb="FF7030A0"/>
      </bottom>
      <diagonal/>
    </border>
    <border>
      <left/>
      <right/>
      <top/>
      <bottom style="medium">
        <color rgb="FF7030A0"/>
      </bottom>
      <diagonal/>
    </border>
    <border>
      <left/>
      <right/>
      <top style="medium">
        <color rgb="FF7030A0"/>
      </top>
      <bottom/>
      <diagonal/>
    </border>
    <border>
      <left/>
      <right/>
      <top style="medium">
        <color rgb="FF7030A0"/>
      </top>
      <bottom style="thin">
        <color rgb="FF7030A0"/>
      </bottom>
      <diagonal/>
    </border>
    <border>
      <left/>
      <right/>
      <top style="medium">
        <color rgb="FF7030A0"/>
      </top>
      <bottom style="medium">
        <color rgb="FF7030A0"/>
      </bottom>
      <diagonal/>
    </border>
    <border>
      <left/>
      <right/>
      <top style="thin">
        <color rgb="FF7030A0"/>
      </top>
      <bottom/>
      <diagonal/>
    </border>
    <border>
      <left/>
      <right/>
      <top style="thin">
        <color rgb="FF7030A0"/>
      </top>
      <bottom style="thin">
        <color rgb="FF7030A0"/>
      </bottom>
      <diagonal/>
    </border>
    <border>
      <left/>
      <right/>
      <top style="medium">
        <color theme="7" tint="-0.24994659260841701"/>
      </top>
      <bottom style="medium">
        <color theme="7" tint="-0.2499465926084170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bottom style="thick">
        <color theme="7" tint="-0.24994659260841701"/>
      </bottom>
      <diagonal/>
    </border>
    <border>
      <left/>
      <right/>
      <top/>
      <bottom style="thin">
        <color rgb="FFC907AD"/>
      </bottom>
      <diagonal/>
    </border>
    <border>
      <left/>
      <right/>
      <top style="thin">
        <color rgb="FFC907AD"/>
      </top>
      <bottom style="thin">
        <color rgb="FFC907AD"/>
      </bottom>
      <diagonal/>
    </border>
    <border>
      <left/>
      <right/>
      <top style="thin">
        <color rgb="FFC907AD"/>
      </top>
      <bottom style="thick">
        <color rgb="FFC907AD"/>
      </bottom>
      <diagonal/>
    </border>
    <border>
      <left/>
      <right/>
      <top style="thick">
        <color rgb="FFC907AD"/>
      </top>
      <bottom style="thick">
        <color rgb="FFC907AD"/>
      </bottom>
      <diagonal/>
    </border>
    <border>
      <left/>
      <right style="thin">
        <color theme="0"/>
      </right>
      <top style="thick">
        <color rgb="FFC907AD"/>
      </top>
      <bottom style="thick">
        <color rgb="FFC907AD"/>
      </bottom>
      <diagonal/>
    </border>
    <border>
      <left style="thin">
        <color theme="0"/>
      </left>
      <right style="thin">
        <color theme="0"/>
      </right>
      <top style="thick">
        <color rgb="FFC907AD"/>
      </top>
      <bottom style="thick">
        <color rgb="FFC907AD"/>
      </bottom>
      <diagonal/>
    </border>
    <border>
      <left style="thin">
        <color theme="0"/>
      </left>
      <right/>
      <top style="thick">
        <color rgb="FFC907AD"/>
      </top>
      <bottom style="thick">
        <color rgb="FFC907AD"/>
      </bottom>
      <diagonal/>
    </border>
    <border>
      <left/>
      <right style="thin">
        <color indexed="64"/>
      </right>
      <top style="thick">
        <color rgb="FFC907AD"/>
      </top>
      <bottom style="thin">
        <color rgb="FFC907AD"/>
      </bottom>
      <diagonal/>
    </border>
    <border>
      <left style="thin">
        <color indexed="64"/>
      </left>
      <right/>
      <top style="thick">
        <color rgb="FFC907AD"/>
      </top>
      <bottom style="thin">
        <color rgb="FFC907AD"/>
      </bottom>
      <diagonal/>
    </border>
    <border>
      <left/>
      <right/>
      <top style="thick">
        <color rgb="FFC907AD"/>
      </top>
      <bottom style="thin">
        <color rgb="FFC907AD"/>
      </bottom>
      <diagonal/>
    </border>
    <border>
      <left style="thin">
        <color indexed="64"/>
      </left>
      <right style="thin">
        <color indexed="64"/>
      </right>
      <top style="thick">
        <color rgb="FFC907AD"/>
      </top>
      <bottom style="thin">
        <color rgb="FFC907AD"/>
      </bottom>
      <diagonal/>
    </border>
    <border>
      <left/>
      <right/>
      <top style="thin">
        <color rgb="FFC907AD"/>
      </top>
      <bottom/>
      <diagonal/>
    </border>
    <border>
      <left style="thin">
        <color indexed="64"/>
      </left>
      <right/>
      <top style="thin">
        <color rgb="FFC907AD"/>
      </top>
      <bottom style="thin">
        <color rgb="FFC907AD"/>
      </bottom>
      <diagonal/>
    </border>
  </borders>
  <cellStyleXfs count="2519">
    <xf numFmtId="0" fontId="0" fillId="0" borderId="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168" fontId="27" fillId="0" borderId="0" applyFont="0" applyFill="0" applyBorder="0" applyAlignment="0" applyProtection="0"/>
    <xf numFmtId="0" fontId="28"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33" fillId="0" borderId="0"/>
    <xf numFmtId="0" fontId="40" fillId="0" borderId="0"/>
    <xf numFmtId="43" fontId="1" fillId="0" borderId="0" applyFont="0" applyFill="0" applyBorder="0" applyAlignment="0" applyProtection="0"/>
    <xf numFmtId="0" fontId="49" fillId="0" borderId="0"/>
    <xf numFmtId="43" fontId="49" fillId="0" borderId="0" applyFont="0" applyFill="0" applyBorder="0" applyAlignment="0" applyProtection="0"/>
    <xf numFmtId="0" fontId="3" fillId="0" borderId="0"/>
    <xf numFmtId="0" fontId="3" fillId="0" borderId="0" applyNumberFormat="0" applyFill="0" applyBorder="0" applyAlignment="0" applyProtection="0"/>
    <xf numFmtId="176" fontId="3" fillId="0" borderId="0"/>
    <xf numFmtId="176" fontId="53" fillId="0" borderId="0"/>
    <xf numFmtId="176" fontId="3" fillId="0" borderId="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6"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54" fillId="1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7"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54" fillId="1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54" fillId="1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7"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54" fillId="1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54"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7"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54"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54"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7"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54"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54" fillId="2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7"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54" fillId="2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54"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7"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54"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54" fillId="1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7"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4" fillId="1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4"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7"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4"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4"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7"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54"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54"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7"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54"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54" fillId="2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7"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4" fillId="2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4" fillId="3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7" fillId="49" borderId="0" applyNumberFormat="0" applyBorder="0" applyAlignment="0" applyProtection="0"/>
    <xf numFmtId="0" fontId="1" fillId="3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54" fillId="3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55" fillId="50"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4" borderId="0" applyNumberFormat="0" applyBorder="0" applyAlignment="0" applyProtection="0"/>
    <xf numFmtId="0" fontId="55" fillId="50" borderId="0" applyNumberFormat="0" applyBorder="0" applyAlignment="0" applyProtection="0"/>
    <xf numFmtId="0" fontId="55" fillId="37" borderId="0" applyNumberFormat="0" applyBorder="0" applyAlignment="0" applyProtection="0"/>
    <xf numFmtId="0" fontId="56" fillId="1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7"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6" fillId="1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6" fillId="16"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7"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16"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20"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7"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20"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2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7"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2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28"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7"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28"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3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7"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3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47"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0" borderId="0" applyNumberFormat="0" applyBorder="0" applyAlignment="0" applyProtection="0"/>
    <xf numFmtId="0" fontId="55" fillId="57" borderId="0" applyNumberFormat="0" applyBorder="0" applyAlignment="0" applyProtection="0"/>
    <xf numFmtId="0" fontId="58" fillId="41" borderId="0" applyNumberFormat="0" applyBorder="0" applyAlignment="0" applyProtection="0"/>
    <xf numFmtId="0" fontId="59" fillId="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9" fillId="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2" fillId="36" borderId="61" applyNumberFormat="0" applyAlignment="0" applyProtection="0"/>
    <xf numFmtId="0" fontId="63" fillId="6" borderId="4"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4"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3" fillId="6" borderId="4"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2" fillId="44" borderId="61" applyNumberFormat="0" applyAlignment="0" applyProtection="0"/>
    <xf numFmtId="0" fontId="65" fillId="7" borderId="7"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7"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5" fillId="7" borderId="7"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6" fillId="58" borderId="62" applyNumberFormat="0" applyAlignment="0" applyProtection="0"/>
    <xf numFmtId="0" fontId="68" fillId="0" borderId="6"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70"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8" fillId="0" borderId="6"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9" fillId="0" borderId="63" applyNumberFormat="0" applyFill="0" applyAlignment="0" applyProtection="0"/>
    <xf numFmtId="0" fontId="66" fillId="58" borderId="62" applyNumberFormat="0" applyAlignment="0" applyProtection="0"/>
    <xf numFmtId="43" fontId="3" fillId="0" borderId="0" applyFont="0" applyFill="0" applyBorder="0" applyAlignment="0" applyProtection="0"/>
    <xf numFmtId="169" fontId="3"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6" fillId="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7"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6" fillId="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6" fillId="1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7"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6" fillId="1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6" fillId="17"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7"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6" fillId="17"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6" fillId="2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7"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2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2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7"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2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29"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7"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29"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74" fillId="5" borderId="4"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6"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4" fillId="5" borderId="4"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0" fontId="75" fillId="37" borderId="6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77" fillId="0" borderId="0" applyNumberFormat="0" applyFill="0" applyBorder="0" applyAlignment="0" applyProtection="0"/>
    <xf numFmtId="0" fontId="60" fillId="42" borderId="0" applyNumberFormat="0" applyBorder="0" applyAlignment="0" applyProtection="0"/>
    <xf numFmtId="0" fontId="78" fillId="0" borderId="64" applyNumberFormat="0" applyFill="0" applyAlignment="0" applyProtection="0"/>
    <xf numFmtId="0" fontId="79" fillId="0" borderId="65" applyNumberFormat="0" applyFill="0" applyAlignment="0" applyProtection="0"/>
    <xf numFmtId="0" fontId="80" fillId="0" borderId="66" applyNumberFormat="0" applyFill="0" applyAlignment="0" applyProtection="0"/>
    <xf numFmtId="0" fontId="80" fillId="0" borderId="0" applyNumberFormat="0" applyFill="0" applyBorder="0" applyAlignment="0" applyProtection="0"/>
    <xf numFmtId="0" fontId="81" fillId="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82"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81" fillId="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75" fillId="37" borderId="61" applyNumberFormat="0" applyAlignment="0" applyProtection="0"/>
    <xf numFmtId="177" fontId="53" fillId="0" borderId="0" applyFont="0" applyFill="0" applyBorder="0" applyAlignment="0" applyProtection="0"/>
    <xf numFmtId="0" fontId="69" fillId="0" borderId="63" applyNumberFormat="0" applyFill="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83" fillId="4"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3" fillId="4"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9" fontId="87" fillId="0" borderId="0"/>
    <xf numFmtId="0" fontId="1" fillId="0" borderId="0"/>
    <xf numFmtId="0" fontId="3" fillId="0" borderId="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8" borderId="8"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54" fillId="8" borderId="8"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3" fillId="38" borderId="67" applyNumberFormat="0" applyFont="0" applyAlignment="0" applyProtection="0"/>
    <xf numFmtId="0" fontId="89" fillId="36" borderId="68" applyNumberFormat="0" applyAlignment="0" applyProtection="0"/>
    <xf numFmtId="0" fontId="3" fillId="60" borderId="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0" fillId="6" borderId="5"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91"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90" fillId="6" borderId="5"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89" fillId="44" borderId="6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7" fillId="0" borderId="0" applyNumberFormat="0" applyFill="0" applyBorder="0" applyAlignment="0" applyProtection="0"/>
    <xf numFmtId="0" fontId="98" fillId="0" borderId="1"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100"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8" fillId="0" borderId="1"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99" fillId="0" borderId="69" applyNumberFormat="0" applyFill="0" applyAlignment="0" applyProtection="0"/>
    <xf numFmtId="0" fontId="101" fillId="0" borderId="2"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3"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1" fillId="0" borderId="2"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102" fillId="0" borderId="65" applyNumberFormat="0" applyFill="0" applyAlignment="0" applyProtection="0"/>
    <xf numFmtId="0" fontId="71" fillId="0" borderId="3"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3"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1" fillId="0" borderId="3"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2"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5" fillId="0" borderId="9"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106" fillId="0" borderId="71" applyNumberFormat="0" applyFill="0" applyAlignment="0" applyProtection="0"/>
    <xf numFmtId="0" fontId="3" fillId="61" borderId="0"/>
    <xf numFmtId="0" fontId="93" fillId="0" borderId="0" applyNumberFormat="0" applyFill="0" applyBorder="0" applyAlignment="0" applyProtection="0"/>
    <xf numFmtId="168" fontId="3" fillId="0" borderId="0"/>
    <xf numFmtId="0" fontId="49" fillId="0" borderId="0"/>
    <xf numFmtId="169" fontId="49" fillId="0" borderId="0" applyFont="0" applyFill="0" applyBorder="0" applyAlignment="0" applyProtection="0"/>
  </cellStyleXfs>
  <cellXfs count="1390">
    <xf numFmtId="0" fontId="0" fillId="0" borderId="0" xfId="0"/>
    <xf numFmtId="0" fontId="3" fillId="0" borderId="0" xfId="4"/>
    <xf numFmtId="0" fontId="3" fillId="0" borderId="0" xfId="4" applyAlignment="1"/>
    <xf numFmtId="0" fontId="4" fillId="0" borderId="0" xfId="4" applyFont="1" applyAlignment="1">
      <alignment horizontal="center"/>
    </xf>
    <xf numFmtId="0" fontId="5" fillId="0" borderId="0" xfId="4" applyFont="1" applyAlignment="1">
      <alignment horizontal="center"/>
    </xf>
    <xf numFmtId="0" fontId="6" fillId="0" borderId="0" xfId="4" applyFont="1" applyAlignment="1"/>
    <xf numFmtId="0" fontId="6" fillId="0" borderId="10" xfId="4" applyFont="1" applyBorder="1" applyAlignment="1"/>
    <xf numFmtId="0" fontId="7" fillId="0" borderId="11" xfId="4" applyFont="1" applyBorder="1" applyAlignment="1">
      <alignment horizontal="center" vertical="center"/>
    </xf>
    <xf numFmtId="0" fontId="7" fillId="0" borderId="12" xfId="4" applyFont="1" applyBorder="1" applyAlignment="1">
      <alignment horizontal="center"/>
    </xf>
    <xf numFmtId="0" fontId="7" fillId="0" borderId="13" xfId="4" applyFont="1" applyBorder="1" applyAlignment="1">
      <alignment horizontal="center"/>
    </xf>
    <xf numFmtId="0" fontId="7" fillId="0" borderId="14" xfId="4" applyFont="1" applyBorder="1" applyAlignment="1">
      <alignment horizontal="center"/>
    </xf>
    <xf numFmtId="0" fontId="7" fillId="0" borderId="15" xfId="4" applyFont="1" applyBorder="1" applyAlignment="1">
      <alignment horizontal="center"/>
    </xf>
    <xf numFmtId="0" fontId="7" fillId="0" borderId="16" xfId="4" applyFont="1" applyBorder="1" applyAlignment="1">
      <alignment horizontal="center"/>
    </xf>
    <xf numFmtId="0" fontId="3" fillId="0" borderId="17" xfId="4" applyBorder="1" applyAlignment="1">
      <alignment horizontal="center" vertical="center"/>
    </xf>
    <xf numFmtId="0" fontId="7" fillId="0" borderId="11" xfId="4" applyFont="1" applyBorder="1" applyAlignment="1">
      <alignment horizontal="center" vertical="center" wrapText="1"/>
    </xf>
    <xf numFmtId="17" fontId="7" fillId="0" borderId="12" xfId="4" applyNumberFormat="1" applyFont="1" applyBorder="1" applyAlignment="1">
      <alignment horizontal="center"/>
    </xf>
    <xf numFmtId="0" fontId="7" fillId="0" borderId="18" xfId="4" applyFont="1" applyBorder="1" applyAlignment="1">
      <alignment horizontal="center"/>
    </xf>
    <xf numFmtId="0" fontId="3" fillId="0" borderId="19" xfId="4" applyBorder="1" applyAlignment="1">
      <alignment horizontal="center" vertical="center"/>
    </xf>
    <xf numFmtId="0" fontId="3" fillId="0" borderId="19" xfId="4" applyBorder="1" applyAlignment="1">
      <alignment horizontal="center" vertical="center" wrapText="1"/>
    </xf>
    <xf numFmtId="0" fontId="7" fillId="0" borderId="12" xfId="4" applyFont="1" applyBorder="1" applyAlignment="1">
      <alignment horizontal="center"/>
    </xf>
    <xf numFmtId="0" fontId="7" fillId="0" borderId="20" xfId="4" applyFont="1" applyBorder="1" applyAlignment="1">
      <alignment horizontal="center"/>
    </xf>
    <xf numFmtId="0" fontId="7" fillId="0" borderId="19" xfId="4" applyFont="1" applyBorder="1" applyAlignment="1">
      <alignment horizontal="center"/>
    </xf>
    <xf numFmtId="0" fontId="8" fillId="0" borderId="11" xfId="4" applyFont="1" applyBorder="1"/>
    <xf numFmtId="3" fontId="8" fillId="0" borderId="21" xfId="4" applyNumberFormat="1" applyFont="1" applyBorder="1" applyAlignment="1">
      <alignment horizontal="right"/>
    </xf>
    <xf numFmtId="2" fontId="7" fillId="0" borderId="21" xfId="4" applyNumberFormat="1" applyFont="1" applyBorder="1" applyAlignment="1">
      <alignment horizontal="right"/>
    </xf>
    <xf numFmtId="2" fontId="7" fillId="0" borderId="17" xfId="4" applyNumberFormat="1" applyFont="1" applyBorder="1" applyAlignment="1">
      <alignment horizontal="right"/>
    </xf>
    <xf numFmtId="43" fontId="0" fillId="0" borderId="0" xfId="1" applyFont="1"/>
    <xf numFmtId="0" fontId="9" fillId="0" borderId="17" xfId="4" applyFont="1" applyBorder="1"/>
    <xf numFmtId="0" fontId="9" fillId="0" borderId="22" xfId="4" applyFont="1" applyBorder="1" applyAlignment="1">
      <alignment horizontal="right"/>
    </xf>
    <xf numFmtId="3" fontId="10" fillId="0" borderId="22" xfId="4" applyNumberFormat="1" applyFont="1" applyBorder="1" applyAlignment="1">
      <alignment horizontal="right"/>
    </xf>
    <xf numFmtId="2" fontId="10" fillId="0" borderId="22" xfId="4" applyNumberFormat="1" applyFont="1" applyBorder="1" applyAlignment="1">
      <alignment horizontal="right"/>
    </xf>
    <xf numFmtId="0" fontId="9" fillId="0" borderId="0" xfId="4" applyFont="1"/>
    <xf numFmtId="0" fontId="8" fillId="0" borderId="17" xfId="4" applyFont="1" applyBorder="1"/>
    <xf numFmtId="3" fontId="8" fillId="0" borderId="22" xfId="4" applyNumberFormat="1" applyFont="1" applyFill="1" applyBorder="1" applyAlignment="1">
      <alignment horizontal="right"/>
    </xf>
    <xf numFmtId="3" fontId="8" fillId="0" borderId="22" xfId="4" applyNumberFormat="1" applyFont="1" applyBorder="1" applyAlignment="1">
      <alignment horizontal="right"/>
    </xf>
    <xf numFmtId="2" fontId="7" fillId="0" borderId="22" xfId="4" applyNumberFormat="1" applyFont="1" applyBorder="1" applyAlignment="1">
      <alignment horizontal="right"/>
    </xf>
    <xf numFmtId="0" fontId="11" fillId="0" borderId="17" xfId="4" applyFont="1" applyBorder="1"/>
    <xf numFmtId="3" fontId="11" fillId="0" borderId="22" xfId="4" applyNumberFormat="1" applyFont="1" applyBorder="1" applyAlignment="1">
      <alignment horizontal="right"/>
    </xf>
    <xf numFmtId="2" fontId="11" fillId="0" borderId="22" xfId="4" applyNumberFormat="1" applyFont="1" applyBorder="1" applyAlignment="1">
      <alignment horizontal="right"/>
    </xf>
    <xf numFmtId="2" fontId="11" fillId="0" borderId="17" xfId="4" applyNumberFormat="1" applyFont="1" applyBorder="1" applyAlignment="1">
      <alignment horizontal="right"/>
    </xf>
    <xf numFmtId="3" fontId="12" fillId="0" borderId="22" xfId="4" applyNumberFormat="1" applyFont="1" applyBorder="1" applyAlignment="1">
      <alignment horizontal="right"/>
    </xf>
    <xf numFmtId="0" fontId="11" fillId="0" borderId="0" xfId="4" applyFont="1"/>
    <xf numFmtId="0" fontId="11" fillId="0" borderId="17" xfId="4" applyFont="1" applyBorder="1" applyAlignment="1">
      <alignment horizontal="left" vertical="center" wrapText="1"/>
    </xf>
    <xf numFmtId="3" fontId="11" fillId="0" borderId="22" xfId="4" applyNumberFormat="1" applyFont="1" applyFill="1" applyBorder="1" applyAlignment="1">
      <alignment horizontal="right" vertical="center"/>
    </xf>
    <xf numFmtId="3" fontId="11" fillId="0" borderId="22" xfId="4" applyNumberFormat="1" applyFont="1" applyBorder="1" applyAlignment="1">
      <alignment horizontal="right" vertical="center"/>
    </xf>
    <xf numFmtId="2" fontId="11" fillId="0" borderId="22" xfId="4" applyNumberFormat="1" applyFont="1" applyBorder="1" applyAlignment="1">
      <alignment horizontal="right" vertical="center"/>
    </xf>
    <xf numFmtId="3" fontId="11" fillId="0" borderId="22" xfId="4" applyNumberFormat="1" applyFont="1" applyFill="1" applyBorder="1" applyAlignment="1">
      <alignment horizontal="right"/>
    </xf>
    <xf numFmtId="2" fontId="11" fillId="0" borderId="22" xfId="4" applyNumberFormat="1" applyFont="1" applyFill="1" applyBorder="1" applyAlignment="1">
      <alignment horizontal="right"/>
    </xf>
    <xf numFmtId="0" fontId="11" fillId="0" borderId="17" xfId="4" applyFont="1" applyBorder="1" applyAlignment="1">
      <alignment horizontal="right"/>
    </xf>
    <xf numFmtId="0" fontId="8" fillId="0" borderId="17" xfId="4" applyFont="1" applyBorder="1" applyAlignment="1">
      <alignment horizontal="left" vertical="top" wrapText="1"/>
    </xf>
    <xf numFmtId="0" fontId="12" fillId="0" borderId="17" xfId="4" applyFont="1" applyBorder="1"/>
    <xf numFmtId="164" fontId="3" fillId="0" borderId="0" xfId="4" applyNumberFormat="1" applyFont="1" applyFill="1" applyAlignment="1"/>
    <xf numFmtId="0" fontId="10" fillId="0" borderId="22" xfId="4" applyFont="1" applyBorder="1" applyAlignment="1">
      <alignment horizontal="right"/>
    </xf>
    <xf numFmtId="3" fontId="9" fillId="0" borderId="22" xfId="4" applyNumberFormat="1" applyFont="1" applyBorder="1" applyAlignment="1">
      <alignment horizontal="right"/>
    </xf>
    <xf numFmtId="2" fontId="9" fillId="0" borderId="22" xfId="4" applyNumberFormat="1" applyFont="1" applyBorder="1" applyAlignment="1">
      <alignment horizontal="right"/>
    </xf>
    <xf numFmtId="0" fontId="11" fillId="0" borderId="17" xfId="4" applyFont="1" applyBorder="1" applyAlignment="1">
      <alignment wrapText="1"/>
    </xf>
    <xf numFmtId="0" fontId="13" fillId="0" borderId="17" xfId="4" applyFont="1" applyBorder="1"/>
    <xf numFmtId="0" fontId="13" fillId="0" borderId="22" xfId="4" applyFont="1" applyBorder="1" applyAlignment="1">
      <alignment horizontal="right"/>
    </xf>
    <xf numFmtId="3" fontId="3" fillId="0" borderId="0" xfId="4" applyNumberFormat="1" applyAlignment="1"/>
    <xf numFmtId="0" fontId="12" fillId="0" borderId="17" xfId="4" applyFont="1" applyBorder="1" applyAlignment="1">
      <alignment horizontal="left" vertical="top" wrapText="1"/>
    </xf>
    <xf numFmtId="0" fontId="8" fillId="0" borderId="17" xfId="4" applyFont="1" applyBorder="1" applyAlignment="1">
      <alignment wrapText="1"/>
    </xf>
    <xf numFmtId="43" fontId="7" fillId="0" borderId="17" xfId="1" applyFont="1" applyBorder="1" applyAlignment="1">
      <alignment horizontal="right"/>
    </xf>
    <xf numFmtId="3" fontId="8" fillId="0" borderId="19" xfId="4" applyNumberFormat="1" applyFont="1" applyBorder="1" applyAlignment="1">
      <alignment horizontal="right"/>
    </xf>
    <xf numFmtId="0" fontId="14" fillId="0" borderId="23" xfId="4" applyFont="1" applyBorder="1"/>
    <xf numFmtId="0" fontId="6" fillId="0" borderId="23" xfId="4" applyFont="1" applyBorder="1"/>
    <xf numFmtId="0" fontId="6" fillId="0" borderId="0" xfId="4" applyFont="1"/>
    <xf numFmtId="0" fontId="14" fillId="0" borderId="0" xfId="4" applyFont="1" applyBorder="1" applyAlignment="1">
      <alignment horizontal="left" wrapText="1"/>
    </xf>
    <xf numFmtId="0" fontId="14" fillId="0" borderId="0" xfId="4" applyFont="1"/>
    <xf numFmtId="3" fontId="6" fillId="0" borderId="0" xfId="4" applyNumberFormat="1" applyFont="1"/>
    <xf numFmtId="3" fontId="3" fillId="0" borderId="0" xfId="4" applyNumberFormat="1"/>
    <xf numFmtId="43" fontId="3" fillId="0" borderId="0" xfId="1"/>
    <xf numFmtId="0" fontId="6" fillId="0" borderId="24" xfId="4" applyFont="1" applyBorder="1"/>
    <xf numFmtId="0" fontId="7" fillId="0" borderId="25" xfId="4" applyFont="1" applyBorder="1" applyAlignment="1">
      <alignment horizontal="center"/>
    </xf>
    <xf numFmtId="0" fontId="7" fillId="0" borderId="26" xfId="4" applyFont="1" applyBorder="1" applyAlignment="1">
      <alignment horizontal="center"/>
    </xf>
    <xf numFmtId="0" fontId="7" fillId="0" borderId="27" xfId="4" applyFont="1" applyBorder="1" applyAlignment="1">
      <alignment horizontal="center"/>
    </xf>
    <xf numFmtId="17" fontId="7" fillId="0" borderId="26" xfId="4" applyNumberFormat="1" applyFont="1" applyBorder="1" applyAlignment="1">
      <alignment horizontal="center"/>
    </xf>
    <xf numFmtId="0" fontId="7" fillId="0" borderId="28" xfId="4" applyFont="1" applyBorder="1" applyAlignment="1">
      <alignment horizontal="center"/>
    </xf>
    <xf numFmtId="0" fontId="8" fillId="0" borderId="29" xfId="4" applyFont="1" applyBorder="1"/>
    <xf numFmtId="3" fontId="8" fillId="0" borderId="30" xfId="4" applyNumberFormat="1" applyFont="1" applyBorder="1" applyAlignment="1">
      <alignment horizontal="right"/>
    </xf>
    <xf numFmtId="0" fontId="8" fillId="0" borderId="30" xfId="4" applyFont="1" applyBorder="1" applyAlignment="1">
      <alignment horizontal="right"/>
    </xf>
    <xf numFmtId="0" fontId="6" fillId="0" borderId="29" xfId="4" applyFont="1" applyBorder="1"/>
    <xf numFmtId="0" fontId="6" fillId="0" borderId="30" xfId="4" applyFont="1" applyBorder="1" applyAlignment="1">
      <alignment horizontal="right"/>
    </xf>
    <xf numFmtId="3" fontId="11" fillId="0" borderId="30" xfId="4" applyNumberFormat="1" applyFont="1" applyBorder="1" applyAlignment="1">
      <alignment horizontal="right"/>
    </xf>
    <xf numFmtId="0" fontId="11" fillId="0" borderId="30" xfId="4" applyFont="1" applyBorder="1" applyAlignment="1">
      <alignment horizontal="right"/>
    </xf>
    <xf numFmtId="0" fontId="11" fillId="0" borderId="29" xfId="4" applyFont="1" applyBorder="1"/>
    <xf numFmtId="0" fontId="11" fillId="0" borderId="27" xfId="4" applyFont="1" applyBorder="1"/>
    <xf numFmtId="0" fontId="6" fillId="0" borderId="26" xfId="4" applyFont="1" applyBorder="1" applyAlignment="1">
      <alignment horizontal="right"/>
    </xf>
    <xf numFmtId="0" fontId="6" fillId="0" borderId="27" xfId="4" applyFont="1" applyBorder="1"/>
    <xf numFmtId="3" fontId="11" fillId="0" borderId="26" xfId="4" applyNumberFormat="1" applyFont="1" applyBorder="1" applyAlignment="1">
      <alignment horizontal="right"/>
    </xf>
    <xf numFmtId="0" fontId="11" fillId="0" borderId="26" xfId="4" applyFont="1" applyBorder="1" applyAlignment="1">
      <alignment horizontal="right"/>
    </xf>
    <xf numFmtId="0" fontId="11" fillId="0" borderId="0" xfId="4" applyFont="1" applyBorder="1"/>
    <xf numFmtId="3" fontId="11" fillId="0" borderId="0" xfId="4" applyNumberFormat="1" applyFont="1" applyBorder="1" applyAlignment="1">
      <alignment horizontal="right"/>
    </xf>
    <xf numFmtId="0" fontId="11" fillId="0" borderId="0" xfId="4" applyFont="1" applyBorder="1" applyAlignment="1">
      <alignment horizontal="right"/>
    </xf>
    <xf numFmtId="3" fontId="11" fillId="0" borderId="0" xfId="4" applyNumberFormat="1" applyFont="1"/>
    <xf numFmtId="165" fontId="11" fillId="0" borderId="30" xfId="4" applyNumberFormat="1" applyFont="1" applyBorder="1" applyAlignment="1">
      <alignment horizontal="right"/>
    </xf>
    <xf numFmtId="3" fontId="11" fillId="0" borderId="29" xfId="4" applyNumberFormat="1" applyFont="1" applyBorder="1"/>
    <xf numFmtId="3" fontId="11" fillId="0" borderId="27" xfId="4" applyNumberFormat="1" applyFont="1" applyBorder="1"/>
    <xf numFmtId="165" fontId="11" fillId="0" borderId="27" xfId="4" applyNumberFormat="1" applyFont="1" applyBorder="1" applyAlignment="1">
      <alignment horizontal="right"/>
    </xf>
    <xf numFmtId="0" fontId="6" fillId="0" borderId="0" xfId="4" applyFont="1" applyBorder="1"/>
    <xf numFmtId="0" fontId="7" fillId="0" borderId="31" xfId="4" applyFont="1" applyBorder="1" applyAlignment="1">
      <alignment horizontal="center" vertical="center"/>
    </xf>
    <xf numFmtId="0" fontId="7" fillId="0" borderId="25" xfId="4" applyFont="1" applyBorder="1" applyAlignment="1">
      <alignment horizontal="center"/>
    </xf>
    <xf numFmtId="0" fontId="7" fillId="0" borderId="32" xfId="4" applyFont="1" applyBorder="1" applyAlignment="1">
      <alignment horizontal="center" vertical="center"/>
    </xf>
    <xf numFmtId="0" fontId="7" fillId="0" borderId="33" xfId="4" applyFont="1" applyBorder="1" applyAlignment="1">
      <alignment horizontal="center" vertical="center"/>
    </xf>
    <xf numFmtId="0" fontId="7" fillId="0" borderId="27" xfId="4" applyFont="1" applyBorder="1" applyAlignment="1">
      <alignment horizontal="center" wrapText="1"/>
    </xf>
    <xf numFmtId="0" fontId="7" fillId="0" borderId="26" xfId="4" applyFont="1" applyBorder="1" applyAlignment="1">
      <alignment horizontal="center" vertical="center"/>
    </xf>
    <xf numFmtId="0" fontId="8" fillId="0" borderId="25" xfId="4" applyFont="1" applyBorder="1"/>
    <xf numFmtId="3" fontId="8" fillId="0" borderId="30" xfId="4" applyNumberFormat="1" applyFont="1" applyFill="1" applyBorder="1" applyAlignment="1">
      <alignment horizontal="right"/>
    </xf>
    <xf numFmtId="4" fontId="7" fillId="0" borderId="32" xfId="4" applyNumberFormat="1" applyFont="1" applyBorder="1" applyAlignment="1">
      <alignment horizontal="right"/>
    </xf>
    <xf numFmtId="2" fontId="11" fillId="0" borderId="0" xfId="4" applyNumberFormat="1" applyFont="1"/>
    <xf numFmtId="0" fontId="6" fillId="0" borderId="30" xfId="4" applyFont="1" applyFill="1" applyBorder="1" applyAlignment="1">
      <alignment horizontal="right"/>
    </xf>
    <xf numFmtId="4" fontId="6" fillId="0" borderId="30" xfId="4" applyNumberFormat="1" applyFont="1" applyBorder="1" applyAlignment="1">
      <alignment horizontal="right"/>
    </xf>
    <xf numFmtId="3" fontId="11" fillId="0" borderId="34" xfId="4" applyNumberFormat="1" applyFont="1" applyBorder="1" applyAlignment="1">
      <alignment wrapText="1"/>
    </xf>
    <xf numFmtId="3" fontId="11" fillId="0" borderId="29" xfId="4" applyNumberFormat="1" applyFont="1" applyFill="1" applyBorder="1" applyAlignment="1">
      <alignment horizontal="right" wrapText="1"/>
    </xf>
    <xf numFmtId="4" fontId="11" fillId="0" borderId="30" xfId="4" applyNumberFormat="1" applyFont="1" applyBorder="1" applyAlignment="1">
      <alignment horizontal="right"/>
    </xf>
    <xf numFmtId="43" fontId="11" fillId="0" borderId="0" xfId="1" applyNumberFormat="1" applyFont="1"/>
    <xf numFmtId="4" fontId="3" fillId="0" borderId="0" xfId="4" applyNumberFormat="1"/>
    <xf numFmtId="0" fontId="11" fillId="0" borderId="22" xfId="4" applyFont="1" applyBorder="1" applyAlignment="1">
      <alignment wrapText="1"/>
    </xf>
    <xf numFmtId="3" fontId="11" fillId="0" borderId="33" xfId="4" applyNumberFormat="1" applyFont="1" applyBorder="1" applyAlignment="1">
      <alignment wrapText="1"/>
    </xf>
    <xf numFmtId="3" fontId="11" fillId="0" borderId="27" xfId="4" applyNumberFormat="1" applyFont="1" applyBorder="1" applyAlignment="1">
      <alignment horizontal="right" wrapText="1"/>
    </xf>
    <xf numFmtId="4" fontId="11" fillId="0" borderId="27" xfId="4" applyNumberFormat="1" applyFont="1" applyBorder="1" applyAlignment="1">
      <alignment horizontal="right"/>
    </xf>
    <xf numFmtId="0" fontId="15" fillId="0" borderId="0" xfId="4" applyFont="1"/>
    <xf numFmtId="0" fontId="4" fillId="0" borderId="0" xfId="4" applyFont="1" applyFill="1" applyAlignment="1">
      <alignment horizontal="center"/>
    </xf>
    <xf numFmtId="0" fontId="5" fillId="0" borderId="0" xfId="4" applyFont="1" applyAlignment="1">
      <alignment horizontal="center"/>
    </xf>
    <xf numFmtId="0" fontId="3" fillId="0" borderId="0" xfId="4" applyAlignment="1">
      <alignment vertical="center"/>
    </xf>
    <xf numFmtId="0" fontId="3" fillId="0" borderId="0" xfId="4" applyAlignment="1">
      <alignment vertical="center" wrapText="1"/>
    </xf>
    <xf numFmtId="0" fontId="8" fillId="0" borderId="21" xfId="4" applyFont="1" applyBorder="1" applyAlignment="1"/>
    <xf numFmtId="3" fontId="8" fillId="0" borderId="11" xfId="4" applyNumberFormat="1" applyFont="1" applyBorder="1" applyAlignment="1">
      <alignment horizontal="right"/>
    </xf>
    <xf numFmtId="2" fontId="7" fillId="0" borderId="11" xfId="4" applyNumberFormat="1" applyFont="1" applyBorder="1" applyAlignment="1">
      <alignment horizontal="right"/>
    </xf>
    <xf numFmtId="0" fontId="3" fillId="0" borderId="17" xfId="4" applyBorder="1"/>
    <xf numFmtId="0" fontId="7" fillId="0" borderId="22" xfId="4" applyFont="1" applyBorder="1" applyAlignment="1"/>
    <xf numFmtId="3" fontId="8" fillId="0" borderId="17" xfId="4" applyNumberFormat="1" applyFont="1" applyBorder="1" applyAlignment="1"/>
    <xf numFmtId="3" fontId="8" fillId="0" borderId="35" xfId="4" applyNumberFormat="1" applyFont="1" applyBorder="1" applyAlignment="1"/>
    <xf numFmtId="3" fontId="8" fillId="0" borderId="22" xfId="4" applyNumberFormat="1" applyFont="1" applyBorder="1" applyAlignment="1"/>
    <xf numFmtId="0" fontId="11" fillId="0" borderId="22" xfId="4" applyFont="1" applyBorder="1" applyAlignment="1"/>
    <xf numFmtId="3" fontId="11" fillId="0" borderId="17" xfId="4" applyNumberFormat="1" applyFont="1" applyFill="1" applyBorder="1" applyAlignment="1">
      <alignment horizontal="right"/>
    </xf>
    <xf numFmtId="2" fontId="11" fillId="0" borderId="17" xfId="4" applyNumberFormat="1" applyFont="1" applyFill="1" applyBorder="1" applyAlignment="1">
      <alignment horizontal="right"/>
    </xf>
    <xf numFmtId="0" fontId="7" fillId="0" borderId="22" xfId="4" applyFont="1" applyBorder="1" applyAlignment="1">
      <alignment wrapText="1"/>
    </xf>
    <xf numFmtId="3" fontId="8" fillId="0" borderId="17" xfId="4" applyNumberFormat="1" applyFont="1" applyFill="1" applyBorder="1" applyAlignment="1">
      <alignment horizontal="right"/>
    </xf>
    <xf numFmtId="3" fontId="7" fillId="0" borderId="17" xfId="4" applyNumberFormat="1" applyFont="1" applyFill="1" applyBorder="1" applyAlignment="1">
      <alignment horizontal="right"/>
    </xf>
    <xf numFmtId="3" fontId="7" fillId="0" borderId="22" xfId="4" applyNumberFormat="1" applyFont="1" applyFill="1" applyBorder="1" applyAlignment="1">
      <alignment horizontal="right"/>
    </xf>
    <xf numFmtId="3" fontId="7" fillId="0" borderId="22" xfId="4" applyNumberFormat="1" applyFont="1" applyBorder="1" applyAlignment="1">
      <alignment horizontal="right"/>
    </xf>
    <xf numFmtId="0" fontId="11" fillId="0" borderId="22" xfId="4" applyFont="1" applyFill="1" applyBorder="1" applyAlignment="1">
      <alignment wrapText="1"/>
    </xf>
    <xf numFmtId="3" fontId="11" fillId="0" borderId="17" xfId="4" applyNumberFormat="1" applyFont="1" applyBorder="1" applyAlignment="1">
      <alignment horizontal="right"/>
    </xf>
    <xf numFmtId="0" fontId="3" fillId="0" borderId="36" xfId="4" applyFont="1" applyBorder="1" applyAlignment="1"/>
    <xf numFmtId="0" fontId="11" fillId="0" borderId="19" xfId="4" applyFont="1" applyBorder="1" applyAlignment="1"/>
    <xf numFmtId="0" fontId="11" fillId="0" borderId="37" xfId="4" applyFont="1" applyBorder="1" applyAlignment="1"/>
    <xf numFmtId="0" fontId="11" fillId="0" borderId="36" xfId="4" applyFont="1" applyBorder="1" applyAlignment="1"/>
    <xf numFmtId="0" fontId="11" fillId="0" borderId="36" xfId="4" applyFont="1" applyBorder="1" applyAlignment="1">
      <alignment horizontal="right"/>
    </xf>
    <xf numFmtId="0" fontId="11" fillId="0" borderId="19" xfId="4" applyFont="1" applyBorder="1" applyAlignment="1">
      <alignment horizontal="right"/>
    </xf>
    <xf numFmtId="0" fontId="14" fillId="0" borderId="23" xfId="4" applyFont="1" applyBorder="1" applyAlignment="1"/>
    <xf numFmtId="0" fontId="6" fillId="0" borderId="23" xfId="4" applyFont="1" applyBorder="1" applyAlignment="1"/>
    <xf numFmtId="0" fontId="14" fillId="0" borderId="0" xfId="4" applyFont="1" applyAlignment="1"/>
    <xf numFmtId="0" fontId="8" fillId="0" borderId="11" xfId="4" applyFont="1" applyBorder="1" applyAlignment="1"/>
    <xf numFmtId="0" fontId="6" fillId="0" borderId="17" xfId="4" applyFont="1" applyBorder="1" applyAlignment="1"/>
    <xf numFmtId="0" fontId="6" fillId="0" borderId="17" xfId="4" applyFont="1" applyBorder="1" applyAlignment="1">
      <alignment horizontal="right"/>
    </xf>
    <xf numFmtId="0" fontId="6" fillId="0" borderId="22" xfId="4" applyFont="1" applyBorder="1" applyAlignment="1">
      <alignment horizontal="right"/>
    </xf>
    <xf numFmtId="2" fontId="6" fillId="0" borderId="22" xfId="4" applyNumberFormat="1" applyFont="1" applyBorder="1" applyAlignment="1">
      <alignment horizontal="right"/>
    </xf>
    <xf numFmtId="2" fontId="6" fillId="0" borderId="17" xfId="4" applyNumberFormat="1" applyFont="1" applyBorder="1" applyAlignment="1">
      <alignment horizontal="right"/>
    </xf>
    <xf numFmtId="0" fontId="11" fillId="0" borderId="17" xfId="4" applyFont="1" applyBorder="1" applyAlignment="1"/>
    <xf numFmtId="3" fontId="11" fillId="0" borderId="35" xfId="4" applyNumberFormat="1" applyFont="1" applyBorder="1" applyAlignment="1"/>
    <xf numFmtId="3" fontId="11" fillId="0" borderId="17" xfId="4" applyNumberFormat="1" applyFont="1" applyBorder="1" applyAlignment="1"/>
    <xf numFmtId="0" fontId="6" fillId="0" borderId="35" xfId="4" applyFont="1" applyBorder="1" applyAlignment="1">
      <alignment horizontal="right"/>
    </xf>
    <xf numFmtId="3" fontId="11" fillId="0" borderId="35" xfId="4" applyNumberFormat="1" applyFont="1" applyBorder="1" applyAlignment="1">
      <alignment horizontal="right"/>
    </xf>
    <xf numFmtId="0" fontId="3" fillId="0" borderId="17" xfId="4" applyBorder="1" applyAlignment="1"/>
    <xf numFmtId="0" fontId="3" fillId="0" borderId="0" xfId="4" applyBorder="1" applyAlignment="1"/>
    <xf numFmtId="0" fontId="11" fillId="0" borderId="17" xfId="4" applyFont="1" applyFill="1" applyBorder="1" applyAlignment="1"/>
    <xf numFmtId="3" fontId="8" fillId="0" borderId="17" xfId="4" applyNumberFormat="1" applyFont="1" applyBorder="1" applyAlignment="1">
      <alignment horizontal="right"/>
    </xf>
    <xf numFmtId="0" fontId="11" fillId="0" borderId="17" xfId="4" applyFont="1" applyBorder="1" applyAlignment="1">
      <alignment horizontal="left" vertical="center" wrapText="1" indent="1"/>
    </xf>
    <xf numFmtId="2" fontId="11" fillId="0" borderId="17" xfId="4" applyNumberFormat="1" applyFont="1" applyBorder="1" applyAlignment="1">
      <alignment horizontal="right" vertical="center"/>
    </xf>
    <xf numFmtId="0" fontId="11" fillId="0" borderId="17" xfId="4" applyFont="1" applyFill="1" applyBorder="1" applyAlignment="1">
      <alignment horizontal="left"/>
    </xf>
    <xf numFmtId="0" fontId="11" fillId="0" borderId="17" xfId="4" applyFont="1" applyBorder="1" applyAlignment="1">
      <alignment horizontal="left"/>
    </xf>
    <xf numFmtId="0" fontId="6" fillId="0" borderId="19" xfId="4" applyFont="1" applyBorder="1" applyAlignment="1"/>
    <xf numFmtId="0" fontId="6" fillId="0" borderId="19" xfId="4" applyFont="1" applyFill="1" applyBorder="1" applyAlignment="1">
      <alignment horizontal="right"/>
    </xf>
    <xf numFmtId="0" fontId="6" fillId="0" borderId="36" xfId="4" applyFont="1" applyBorder="1" applyAlignment="1">
      <alignment horizontal="right"/>
    </xf>
    <xf numFmtId="0" fontId="6" fillId="0" borderId="36" xfId="4" applyFont="1" applyBorder="1" applyAlignment="1">
      <alignment horizontal="center"/>
    </xf>
    <xf numFmtId="0" fontId="6" fillId="0" borderId="19" xfId="4" applyFont="1" applyBorder="1" applyAlignment="1">
      <alignment horizontal="center"/>
    </xf>
    <xf numFmtId="43" fontId="16" fillId="0" borderId="0" xfId="1" applyFont="1" applyAlignment="1"/>
    <xf numFmtId="0" fontId="17" fillId="0" borderId="31" xfId="4" applyFont="1" applyBorder="1" applyAlignment="1">
      <alignment horizontal="center"/>
    </xf>
    <xf numFmtId="0" fontId="17" fillId="0" borderId="38" xfId="4" applyFont="1" applyBorder="1" applyAlignment="1">
      <alignment horizontal="center"/>
    </xf>
    <xf numFmtId="0" fontId="17" fillId="0" borderId="32" xfId="4" applyFont="1" applyBorder="1" applyAlignment="1">
      <alignment horizontal="center"/>
    </xf>
    <xf numFmtId="0" fontId="18" fillId="0" borderId="34" xfId="4" applyFont="1" applyBorder="1" applyAlignment="1">
      <alignment horizontal="center"/>
    </xf>
    <xf numFmtId="0" fontId="18" fillId="0" borderId="0" xfId="4" applyFont="1" applyBorder="1" applyAlignment="1">
      <alignment horizontal="center"/>
    </xf>
    <xf numFmtId="0" fontId="18" fillId="0" borderId="30" xfId="4" applyFont="1" applyBorder="1" applyAlignment="1">
      <alignment horizontal="center"/>
    </xf>
    <xf numFmtId="0" fontId="3" fillId="0" borderId="34" xfId="4" applyFont="1" applyBorder="1" applyAlignment="1">
      <alignment horizontal="center"/>
    </xf>
    <xf numFmtId="0" fontId="3" fillId="0" borderId="0" xfId="4" applyFont="1" applyBorder="1" applyAlignment="1">
      <alignment horizontal="center"/>
    </xf>
    <xf numFmtId="0" fontId="3" fillId="0" borderId="30" xfId="4" applyFont="1" applyBorder="1" applyAlignment="1">
      <alignment horizontal="center"/>
    </xf>
    <xf numFmtId="0" fontId="18" fillId="0" borderId="33" xfId="4" applyFont="1" applyBorder="1" applyAlignment="1">
      <alignment horizontal="center"/>
    </xf>
    <xf numFmtId="0" fontId="18" fillId="0" borderId="24" xfId="4" applyFont="1" applyBorder="1" applyAlignment="1">
      <alignment horizontal="center"/>
    </xf>
    <xf numFmtId="0" fontId="18" fillId="0" borderId="26" xfId="4" applyFont="1" applyBorder="1" applyAlignment="1">
      <alignment horizontal="center"/>
    </xf>
    <xf numFmtId="0" fontId="18" fillId="0" borderId="31" xfId="4" applyFont="1" applyBorder="1" applyAlignment="1">
      <alignment horizontal="center"/>
    </xf>
    <xf numFmtId="0" fontId="18" fillId="0" borderId="38" xfId="4" applyFont="1" applyBorder="1" applyAlignment="1">
      <alignment horizontal="center"/>
    </xf>
    <xf numFmtId="0" fontId="3" fillId="0" borderId="32" xfId="4" applyBorder="1"/>
    <xf numFmtId="0" fontId="3" fillId="0" borderId="34" xfId="4" applyBorder="1"/>
    <xf numFmtId="0" fontId="3" fillId="0" borderId="0" xfId="4" applyBorder="1" applyAlignment="1">
      <alignment horizontal="left"/>
    </xf>
    <xf numFmtId="0" fontId="3" fillId="0" borderId="0" xfId="4" applyBorder="1"/>
    <xf numFmtId="0" fontId="3" fillId="0" borderId="30" xfId="4" applyBorder="1"/>
    <xf numFmtId="0" fontId="18" fillId="0" borderId="0" xfId="4" applyFont="1" applyBorder="1" applyAlignment="1">
      <alignment horizontal="left"/>
    </xf>
    <xf numFmtId="0" fontId="18" fillId="0" borderId="0" xfId="4" applyFont="1" applyBorder="1" applyAlignment="1">
      <alignment horizontal="center"/>
    </xf>
    <xf numFmtId="3" fontId="18" fillId="0" borderId="0" xfId="4" applyNumberFormat="1" applyFont="1" applyBorder="1" applyAlignment="1">
      <alignment horizontal="right"/>
    </xf>
    <xf numFmtId="0" fontId="18" fillId="0" borderId="34" xfId="4" applyFont="1" applyBorder="1" applyAlignment="1">
      <alignment horizontal="left" wrapText="1"/>
    </xf>
    <xf numFmtId="0" fontId="18" fillId="0" borderId="0" xfId="4" applyFont="1" applyBorder="1" applyAlignment="1">
      <alignment horizontal="left" wrapText="1"/>
    </xf>
    <xf numFmtId="0" fontId="3" fillId="0" borderId="0" xfId="4" applyFont="1" applyBorder="1"/>
    <xf numFmtId="0" fontId="3" fillId="0" borderId="0" xfId="4" applyFont="1" applyFill="1" applyBorder="1"/>
    <xf numFmtId="166" fontId="3" fillId="0" borderId="0" xfId="1" applyNumberFormat="1" applyFont="1" applyBorder="1" applyAlignment="1">
      <alignment horizontal="right"/>
    </xf>
    <xf numFmtId="0" fontId="18" fillId="0" borderId="34" xfId="4" applyFont="1" applyBorder="1" applyAlignment="1"/>
    <xf numFmtId="0" fontId="18" fillId="0" borderId="34" xfId="4" applyFont="1" applyBorder="1"/>
    <xf numFmtId="166" fontId="3" fillId="0" borderId="0" xfId="1" applyNumberFormat="1" applyFont="1" applyFill="1" applyBorder="1" applyAlignment="1">
      <alignment horizontal="right"/>
    </xf>
    <xf numFmtId="0" fontId="18" fillId="0" borderId="33" xfId="4" applyFont="1" applyBorder="1"/>
    <xf numFmtId="0" fontId="3" fillId="0" borderId="24" xfId="4" applyFont="1" applyFill="1" applyBorder="1"/>
    <xf numFmtId="0" fontId="18" fillId="0" borderId="24" xfId="4" applyFont="1" applyFill="1" applyBorder="1" applyAlignment="1">
      <alignment horizontal="center"/>
    </xf>
    <xf numFmtId="166" fontId="3" fillId="0" borderId="24" xfId="1" applyNumberFormat="1" applyFont="1" applyFill="1" applyBorder="1" applyAlignment="1">
      <alignment horizontal="right"/>
    </xf>
    <xf numFmtId="0" fontId="3" fillId="0" borderId="26" xfId="4" applyBorder="1"/>
    <xf numFmtId="0" fontId="18" fillId="0" borderId="0" xfId="4" applyFont="1" applyFill="1" applyBorder="1" applyAlignment="1">
      <alignment horizontal="center"/>
    </xf>
    <xf numFmtId="0" fontId="18" fillId="0" borderId="34" xfId="4" applyFont="1" applyFill="1" applyBorder="1"/>
    <xf numFmtId="0" fontId="3" fillId="0" borderId="0" xfId="4" applyFont="1" applyFill="1" applyBorder="1" applyAlignment="1">
      <alignment vertical="justify"/>
    </xf>
    <xf numFmtId="0" fontId="3" fillId="0" borderId="30" xfId="4" applyFill="1" applyBorder="1"/>
    <xf numFmtId="0" fontId="3" fillId="0" borderId="0" xfId="4" applyFill="1"/>
    <xf numFmtId="0" fontId="18" fillId="0" borderId="34" xfId="4" applyFont="1" applyFill="1" applyBorder="1" applyAlignment="1"/>
    <xf numFmtId="0" fontId="18" fillId="0" borderId="34" xfId="4" applyFont="1" applyFill="1" applyBorder="1" applyAlignment="1">
      <alignment horizontal="left" wrapText="1"/>
    </xf>
    <xf numFmtId="0" fontId="18" fillId="0" borderId="0" xfId="4" applyFont="1" applyFill="1" applyBorder="1" applyAlignment="1">
      <alignment horizontal="left" wrapText="1"/>
    </xf>
    <xf numFmtId="166" fontId="3" fillId="0" borderId="0" xfId="1" applyNumberFormat="1" applyBorder="1"/>
    <xf numFmtId="0" fontId="3" fillId="0" borderId="0" xfId="4" applyFont="1" applyBorder="1" applyAlignment="1">
      <alignment horizontal="left"/>
    </xf>
    <xf numFmtId="0" fontId="3" fillId="0" borderId="34" xfId="4" applyBorder="1" applyAlignment="1">
      <alignment horizontal="right"/>
    </xf>
    <xf numFmtId="0" fontId="18" fillId="0" borderId="0" xfId="4" applyFont="1" applyFill="1" applyBorder="1" applyAlignment="1">
      <alignment horizontal="right" wrapText="1"/>
    </xf>
    <xf numFmtId="0" fontId="18" fillId="0" borderId="0" xfId="4" applyFont="1" applyBorder="1" applyAlignment="1">
      <alignment horizontal="right"/>
    </xf>
    <xf numFmtId="166" fontId="18" fillId="0" borderId="23" xfId="1" applyNumberFormat="1" applyFont="1" applyBorder="1" applyAlignment="1">
      <alignment horizontal="right"/>
    </xf>
    <xf numFmtId="0" fontId="3" fillId="0" borderId="30" xfId="4" applyBorder="1" applyAlignment="1">
      <alignment horizontal="right"/>
    </xf>
    <xf numFmtId="0" fontId="3" fillId="0" borderId="0" xfId="4" applyAlignment="1">
      <alignment horizontal="right"/>
    </xf>
    <xf numFmtId="0" fontId="18" fillId="0" borderId="0" xfId="4" applyFont="1" applyBorder="1"/>
    <xf numFmtId="166" fontId="18" fillId="0" borderId="39" xfId="1" applyNumberFormat="1" applyFont="1" applyBorder="1"/>
    <xf numFmtId="3" fontId="3" fillId="0" borderId="0" xfId="4" applyNumberFormat="1" applyBorder="1"/>
    <xf numFmtId="0" fontId="3" fillId="0" borderId="33" xfId="4" applyBorder="1"/>
    <xf numFmtId="0" fontId="3" fillId="0" borderId="24" xfId="4" applyFont="1" applyBorder="1" applyAlignment="1">
      <alignment horizontal="left"/>
    </xf>
    <xf numFmtId="0" fontId="3" fillId="0" borderId="24" xfId="4" applyBorder="1"/>
    <xf numFmtId="0" fontId="3" fillId="0" borderId="0" xfId="4" applyFont="1" applyAlignment="1">
      <alignment horizontal="left"/>
    </xf>
    <xf numFmtId="43" fontId="3" fillId="0" borderId="0" xfId="4" applyNumberFormat="1"/>
    <xf numFmtId="0" fontId="3" fillId="0" borderId="0" xfId="4" applyAlignment="1">
      <alignment horizontal="left"/>
    </xf>
    <xf numFmtId="0" fontId="3" fillId="0" borderId="33" xfId="4" applyFont="1" applyBorder="1" applyAlignment="1">
      <alignment horizontal="center"/>
    </xf>
    <xf numFmtId="0" fontId="3" fillId="0" borderId="24" xfId="4" applyFont="1" applyBorder="1" applyAlignment="1">
      <alignment horizontal="center"/>
    </xf>
    <xf numFmtId="0" fontId="3" fillId="0" borderId="26" xfId="4" applyFont="1" applyBorder="1" applyAlignment="1">
      <alignment horizontal="center"/>
    </xf>
    <xf numFmtId="0" fontId="18" fillId="0" borderId="32" xfId="4" applyFont="1" applyBorder="1" applyAlignment="1">
      <alignment horizontal="center"/>
    </xf>
    <xf numFmtId="0" fontId="18" fillId="0" borderId="34" xfId="4" applyFont="1" applyBorder="1" applyAlignment="1">
      <alignment horizontal="center"/>
    </xf>
    <xf numFmtId="3" fontId="3" fillId="0" borderId="0" xfId="4" applyNumberFormat="1" applyFont="1" applyBorder="1" applyAlignment="1">
      <alignment horizontal="right"/>
    </xf>
    <xf numFmtId="0" fontId="18" fillId="0" borderId="34" xfId="4" applyFont="1" applyBorder="1" applyAlignment="1">
      <alignment horizontal="justify"/>
    </xf>
    <xf numFmtId="0" fontId="18" fillId="0" borderId="0" xfId="4" applyFont="1" applyBorder="1" applyAlignment="1">
      <alignment horizontal="justify"/>
    </xf>
    <xf numFmtId="0" fontId="3" fillId="0" borderId="0" xfId="4" applyFont="1"/>
    <xf numFmtId="0" fontId="18" fillId="0" borderId="34" xfId="4" applyFont="1" applyBorder="1" applyAlignment="1">
      <alignment horizontal="left"/>
    </xf>
    <xf numFmtId="0" fontId="3" fillId="0" borderId="0" xfId="4" applyFont="1" applyBorder="1" applyAlignment="1">
      <alignment horizontal="left" wrapText="1"/>
    </xf>
    <xf numFmtId="3" fontId="3" fillId="0" borderId="0" xfId="4" applyNumberFormat="1" applyFont="1" applyBorder="1" applyAlignment="1">
      <alignment horizontal="left" wrapText="1"/>
    </xf>
    <xf numFmtId="3" fontId="3" fillId="0" borderId="10" xfId="4" applyNumberFormat="1" applyBorder="1"/>
    <xf numFmtId="0" fontId="18" fillId="0" borderId="0" xfId="4" applyFont="1" applyBorder="1" applyAlignment="1">
      <alignment horizontal="right" wrapText="1"/>
    </xf>
    <xf numFmtId="3" fontId="18" fillId="0" borderId="39" xfId="4" applyNumberFormat="1" applyFont="1" applyBorder="1"/>
    <xf numFmtId="3" fontId="3" fillId="0" borderId="24" xfId="4" applyNumberFormat="1" applyBorder="1"/>
    <xf numFmtId="3" fontId="18" fillId="0" borderId="0" xfId="4" applyNumberFormat="1" applyFont="1" applyBorder="1"/>
    <xf numFmtId="0" fontId="16" fillId="0" borderId="0" xfId="4" applyFont="1" applyBorder="1" applyAlignment="1">
      <alignment horizontal="left" wrapText="1"/>
    </xf>
    <xf numFmtId="3" fontId="16" fillId="0" borderId="0" xfId="4" applyNumberFormat="1" applyFont="1" applyBorder="1" applyAlignment="1">
      <alignment horizontal="right"/>
    </xf>
    <xf numFmtId="0" fontId="18" fillId="0" borderId="34" xfId="4" applyFont="1" applyBorder="1" applyAlignment="1">
      <alignment horizontal="left" indent="1"/>
    </xf>
    <xf numFmtId="0" fontId="3" fillId="0" borderId="0" xfId="4" applyBorder="1" applyAlignment="1">
      <alignment horizontal="left" indent="1"/>
    </xf>
    <xf numFmtId="0" fontId="18" fillId="0" borderId="0" xfId="4" applyFont="1" applyFill="1" applyBorder="1" applyAlignment="1">
      <alignment horizontal="left"/>
    </xf>
    <xf numFmtId="3" fontId="18" fillId="0" borderId="0" xfId="4" applyNumberFormat="1" applyFont="1" applyFill="1" applyBorder="1" applyAlignment="1">
      <alignment horizontal="right"/>
    </xf>
    <xf numFmtId="0" fontId="3" fillId="0" borderId="0" xfId="4" applyFont="1" applyFill="1" applyBorder="1" applyAlignment="1">
      <alignment horizontal="left"/>
    </xf>
    <xf numFmtId="3" fontId="3" fillId="0" borderId="0" xfId="4" applyNumberFormat="1" applyFont="1" applyFill="1" applyBorder="1" applyAlignment="1">
      <alignment horizontal="right"/>
    </xf>
    <xf numFmtId="43" fontId="18" fillId="0" borderId="0" xfId="4" applyNumberFormat="1" applyFont="1" applyFill="1" applyBorder="1" applyAlignment="1">
      <alignment horizontal="center"/>
    </xf>
    <xf numFmtId="3" fontId="15" fillId="0" borderId="0" xfId="4" applyNumberFormat="1" applyFont="1" applyFill="1" applyBorder="1" applyAlignment="1">
      <alignment horizontal="right"/>
    </xf>
    <xf numFmtId="0" fontId="11" fillId="0" borderId="0" xfId="4" applyFont="1" applyFill="1" applyBorder="1" applyAlignment="1">
      <alignment horizontal="left" indent="4"/>
    </xf>
    <xf numFmtId="0" fontId="3" fillId="0" borderId="0" xfId="4" applyFill="1" applyBorder="1"/>
    <xf numFmtId="166" fontId="11" fillId="0" borderId="0" xfId="1" applyNumberFormat="1" applyFont="1" applyFill="1" applyBorder="1" applyAlignment="1">
      <alignment horizontal="center"/>
    </xf>
    <xf numFmtId="0" fontId="3" fillId="0" borderId="0" xfId="4" applyFont="1" applyFill="1" applyBorder="1" applyAlignment="1">
      <alignment horizontal="left" wrapText="1"/>
    </xf>
    <xf numFmtId="0" fontId="3" fillId="0" borderId="34" xfId="4" applyFont="1" applyBorder="1"/>
    <xf numFmtId="43" fontId="18" fillId="0" borderId="0" xfId="1" applyFont="1"/>
    <xf numFmtId="3" fontId="3" fillId="0" borderId="0" xfId="4" applyNumberFormat="1" applyBorder="1" applyAlignment="1">
      <alignment horizontal="right"/>
    </xf>
    <xf numFmtId="3" fontId="18" fillId="0" borderId="40" xfId="4" applyNumberFormat="1" applyFont="1" applyBorder="1"/>
    <xf numFmtId="0" fontId="18" fillId="0" borderId="34" xfId="4" applyFont="1" applyBorder="1" applyAlignment="1">
      <alignment horizontal="center" vertical="justify"/>
    </xf>
    <xf numFmtId="0" fontId="18" fillId="0" borderId="0" xfId="4" applyFont="1" applyBorder="1" applyAlignment="1">
      <alignment horizontal="center" vertical="justify"/>
    </xf>
    <xf numFmtId="0" fontId="18" fillId="0" borderId="30" xfId="4" applyFont="1" applyBorder="1" applyAlignment="1">
      <alignment horizontal="center" vertical="justify"/>
    </xf>
    <xf numFmtId="0" fontId="3" fillId="0" borderId="0" xfId="4" applyFont="1" applyBorder="1" applyAlignment="1">
      <alignment horizontal="left" vertical="justify"/>
    </xf>
    <xf numFmtId="166" fontId="3" fillId="0" borderId="0" xfId="1" applyNumberFormat="1" applyFont="1" applyBorder="1" applyAlignment="1">
      <alignment horizontal="left"/>
    </xf>
    <xf numFmtId="0" fontId="18" fillId="0" borderId="30" xfId="4" applyFont="1" applyBorder="1" applyAlignment="1">
      <alignment horizontal="left"/>
    </xf>
    <xf numFmtId="0" fontId="8" fillId="0" borderId="17" xfId="4" applyFont="1" applyBorder="1" applyAlignment="1"/>
    <xf numFmtId="3" fontId="11" fillId="0" borderId="22" xfId="4" applyNumberFormat="1" applyFont="1" applyBorder="1" applyAlignment="1"/>
    <xf numFmtId="3" fontId="8" fillId="0" borderId="22" xfId="4" applyNumberFormat="1" applyFont="1" applyBorder="1" applyAlignment="1">
      <alignment wrapText="1"/>
    </xf>
    <xf numFmtId="2" fontId="7" fillId="0" borderId="22" xfId="4" applyNumberFormat="1" applyFont="1" applyBorder="1" applyAlignment="1">
      <alignment horizontal="right" wrapText="1"/>
    </xf>
    <xf numFmtId="0" fontId="3" fillId="0" borderId="0" xfId="4" applyAlignment="1">
      <alignment wrapText="1"/>
    </xf>
    <xf numFmtId="3" fontId="11" fillId="0" borderId="22" xfId="4" applyNumberFormat="1" applyFont="1" applyBorder="1" applyAlignment="1">
      <alignment wrapText="1"/>
    </xf>
    <xf numFmtId="2" fontId="11" fillId="0" borderId="22" xfId="4" applyNumberFormat="1" applyFont="1" applyBorder="1" applyAlignment="1">
      <alignment horizontal="right" wrapText="1"/>
    </xf>
    <xf numFmtId="2" fontId="11" fillId="0" borderId="17" xfId="4" applyNumberFormat="1" applyFont="1" applyBorder="1" applyAlignment="1">
      <alignment horizontal="right" wrapText="1"/>
    </xf>
    <xf numFmtId="3" fontId="11" fillId="0" borderId="22" xfId="4" applyNumberFormat="1" applyFont="1" applyFill="1" applyBorder="1" applyAlignment="1">
      <alignment wrapText="1"/>
    </xf>
    <xf numFmtId="3" fontId="11" fillId="0" borderId="22" xfId="4" applyNumberFormat="1" applyFont="1" applyBorder="1" applyAlignment="1">
      <alignment horizontal="right" wrapText="1"/>
    </xf>
    <xf numFmtId="3" fontId="12" fillId="0" borderId="22" xfId="4" applyNumberFormat="1" applyFont="1" applyBorder="1" applyAlignment="1">
      <alignment wrapText="1"/>
    </xf>
    <xf numFmtId="0" fontId="11" fillId="0" borderId="17" xfId="4" applyFont="1" applyBorder="1" applyAlignment="1">
      <alignment horizontal="left" wrapText="1"/>
    </xf>
    <xf numFmtId="0" fontId="18" fillId="0" borderId="0" xfId="4" applyFont="1" applyAlignment="1">
      <alignment wrapText="1"/>
    </xf>
    <xf numFmtId="2" fontId="7" fillId="0" borderId="17" xfId="4" applyNumberFormat="1" applyFont="1" applyBorder="1" applyAlignment="1">
      <alignment horizontal="right" wrapText="1"/>
    </xf>
    <xf numFmtId="0" fontId="11" fillId="0" borderId="19" xfId="4" applyFont="1" applyBorder="1" applyAlignment="1">
      <alignment wrapText="1"/>
    </xf>
    <xf numFmtId="3" fontId="11" fillId="0" borderId="19" xfId="4" applyNumberFormat="1" applyFont="1" applyBorder="1" applyAlignment="1">
      <alignment wrapText="1"/>
    </xf>
    <xf numFmtId="2" fontId="11" fillId="0" borderId="36" xfId="4" applyNumberFormat="1" applyFont="1" applyBorder="1" applyAlignment="1">
      <alignment horizontal="right" wrapText="1"/>
    </xf>
    <xf numFmtId="2" fontId="11" fillId="0" borderId="19" xfId="4" applyNumberFormat="1" applyFont="1" applyBorder="1" applyAlignment="1">
      <alignment horizontal="right" wrapText="1"/>
    </xf>
    <xf numFmtId="0" fontId="6" fillId="0" borderId="0" xfId="4" applyFont="1" applyBorder="1" applyAlignment="1"/>
    <xf numFmtId="2" fontId="11" fillId="0" borderId="35" xfId="4" applyNumberFormat="1" applyFont="1" applyBorder="1" applyAlignment="1">
      <alignment horizontal="right"/>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xf numFmtId="0" fontId="22" fillId="0" borderId="0" xfId="0" applyFont="1" applyBorder="1" applyAlignment="1">
      <alignment vertical="center"/>
    </xf>
    <xf numFmtId="0" fontId="23" fillId="0" borderId="17" xfId="0" applyFont="1" applyBorder="1" applyAlignment="1">
      <alignment vertical="center" wrapText="1"/>
    </xf>
    <xf numFmtId="3" fontId="23" fillId="0" borderId="11" xfId="0" applyNumberFormat="1" applyFont="1" applyBorder="1" applyAlignment="1">
      <alignment horizontal="right" vertical="center" wrapText="1"/>
    </xf>
    <xf numFmtId="2" fontId="24" fillId="0" borderId="11" xfId="0" applyNumberFormat="1" applyFont="1" applyBorder="1" applyAlignment="1">
      <alignment horizontal="right" vertical="center" wrapText="1"/>
    </xf>
    <xf numFmtId="2" fontId="24" fillId="0" borderId="41" xfId="0" applyNumberFormat="1" applyFont="1" applyBorder="1" applyAlignment="1">
      <alignment horizontal="right" vertical="center"/>
    </xf>
    <xf numFmtId="4" fontId="0" fillId="0" borderId="0" xfId="0" applyNumberFormat="1"/>
    <xf numFmtId="3" fontId="11" fillId="0" borderId="22" xfId="4" applyNumberFormat="1" applyFont="1" applyBorder="1" applyAlignment="1">
      <alignment vertical="center" wrapText="1"/>
    </xf>
    <xf numFmtId="3" fontId="11" fillId="0" borderId="17" xfId="4" applyNumberFormat="1" applyFont="1" applyBorder="1" applyAlignment="1">
      <alignment vertical="center" wrapText="1"/>
    </xf>
    <xf numFmtId="3" fontId="25" fillId="0" borderId="17" xfId="0" applyNumberFormat="1" applyFont="1" applyBorder="1" applyAlignment="1">
      <alignment horizontal="right" vertical="center" wrapText="1"/>
    </xf>
    <xf numFmtId="2" fontId="25" fillId="0" borderId="17" xfId="0" applyNumberFormat="1" applyFont="1" applyBorder="1" applyAlignment="1">
      <alignment horizontal="right" vertical="center" wrapText="1"/>
    </xf>
    <xf numFmtId="2" fontId="25" fillId="0" borderId="35" xfId="0" applyNumberFormat="1" applyFont="1" applyBorder="1" applyAlignment="1">
      <alignment horizontal="right" vertical="center"/>
    </xf>
    <xf numFmtId="0" fontId="25" fillId="0" borderId="17" xfId="0" applyFont="1" applyBorder="1" applyAlignment="1">
      <alignment vertical="center" wrapText="1"/>
    </xf>
    <xf numFmtId="3" fontId="12" fillId="0" borderId="22" xfId="4" applyNumberFormat="1" applyFont="1" applyBorder="1" applyAlignment="1">
      <alignment horizontal="right" vertical="center" wrapText="1"/>
    </xf>
    <xf numFmtId="3" fontId="12" fillId="0" borderId="17" xfId="4" applyNumberFormat="1" applyFont="1" applyBorder="1" applyAlignment="1">
      <alignment vertical="center" wrapText="1"/>
    </xf>
    <xf numFmtId="3" fontId="11" fillId="0" borderId="22" xfId="4" applyNumberFormat="1" applyFont="1" applyFill="1" applyBorder="1" applyAlignment="1">
      <alignment vertical="center" wrapText="1"/>
    </xf>
    <xf numFmtId="167" fontId="11" fillId="0" borderId="17" xfId="1" applyNumberFormat="1" applyFont="1" applyFill="1" applyBorder="1" applyAlignment="1">
      <alignment wrapText="1"/>
    </xf>
    <xf numFmtId="3" fontId="11" fillId="0" borderId="17" xfId="4" applyNumberFormat="1" applyFont="1" applyBorder="1" applyAlignment="1">
      <alignment wrapText="1"/>
    </xf>
    <xf numFmtId="3" fontId="11" fillId="0" borderId="17" xfId="4" applyNumberFormat="1" applyFont="1" applyFill="1" applyBorder="1" applyAlignment="1">
      <alignment horizontal="right" vertical="center" wrapText="1"/>
    </xf>
    <xf numFmtId="3" fontId="11" fillId="0" borderId="17" xfId="4" applyNumberFormat="1" applyFont="1" applyFill="1" applyBorder="1" applyAlignment="1">
      <alignment vertical="center" wrapText="1"/>
    </xf>
    <xf numFmtId="0" fontId="25" fillId="0" borderId="19" xfId="0" applyFont="1" applyBorder="1" applyAlignment="1">
      <alignment vertical="center" wrapText="1"/>
    </xf>
    <xf numFmtId="3" fontId="11" fillId="0" borderId="36" xfId="4" applyNumberFormat="1" applyFont="1" applyBorder="1" applyAlignment="1">
      <alignment vertical="center" wrapText="1"/>
    </xf>
    <xf numFmtId="3" fontId="11" fillId="0" borderId="19" xfId="4" applyNumberFormat="1" applyFont="1" applyBorder="1" applyAlignment="1">
      <alignment horizontal="right" vertical="center" wrapText="1"/>
    </xf>
    <xf numFmtId="3" fontId="11" fillId="0" borderId="19" xfId="4" applyNumberFormat="1" applyFont="1" applyBorder="1" applyAlignment="1">
      <alignment vertical="center" wrapText="1"/>
    </xf>
    <xf numFmtId="2" fontId="25" fillId="0" borderId="19" xfId="0" applyNumberFormat="1" applyFont="1" applyBorder="1" applyAlignment="1">
      <alignment horizontal="right" vertical="center" wrapText="1"/>
    </xf>
    <xf numFmtId="2" fontId="25" fillId="0" borderId="37" xfId="0" applyNumberFormat="1" applyFont="1" applyBorder="1" applyAlignment="1">
      <alignment horizontal="right" vertical="center"/>
    </xf>
    <xf numFmtId="0" fontId="25" fillId="0" borderId="0" xfId="0" applyFont="1" applyBorder="1" applyAlignment="1">
      <alignment vertical="center" wrapText="1"/>
    </xf>
    <xf numFmtId="0" fontId="25" fillId="0" borderId="0" xfId="0" applyFont="1" applyBorder="1" applyAlignment="1">
      <alignment horizontal="right" vertical="center" wrapText="1"/>
    </xf>
    <xf numFmtId="0" fontId="26" fillId="0" borderId="0" xfId="0" applyFont="1" applyBorder="1" applyAlignment="1">
      <alignment vertical="center"/>
    </xf>
    <xf numFmtId="0" fontId="26" fillId="0" borderId="0" xfId="0" applyFont="1" applyAlignment="1">
      <alignment vertical="center"/>
    </xf>
    <xf numFmtId="0" fontId="22" fillId="0" borderId="0" xfId="0" applyFont="1" applyAlignment="1">
      <alignment vertical="center"/>
    </xf>
    <xf numFmtId="2" fontId="7" fillId="0" borderId="21" xfId="4" applyNumberFormat="1" applyFont="1" applyBorder="1" applyAlignment="1">
      <alignment horizontal="center"/>
    </xf>
    <xf numFmtId="0" fontId="8" fillId="0" borderId="17" xfId="4" applyFont="1" applyBorder="1" applyAlignment="1">
      <alignment vertical="center"/>
    </xf>
    <xf numFmtId="0" fontId="11" fillId="0" borderId="22" xfId="4" applyFont="1" applyBorder="1" applyAlignment="1">
      <alignment vertical="center"/>
    </xf>
    <xf numFmtId="3" fontId="11" fillId="0" borderId="22" xfId="4" applyNumberFormat="1" applyFont="1" applyBorder="1" applyAlignment="1">
      <alignment vertical="center"/>
    </xf>
    <xf numFmtId="2" fontId="7" fillId="0" borderId="22" xfId="4" applyNumberFormat="1" applyFont="1" applyBorder="1" applyAlignment="1">
      <alignment horizontal="center" vertical="center"/>
    </xf>
    <xf numFmtId="2" fontId="7" fillId="0" borderId="17" xfId="4" applyNumberFormat="1" applyFont="1" applyBorder="1" applyAlignment="1">
      <alignment horizontal="right" vertical="center"/>
    </xf>
    <xf numFmtId="0" fontId="7" fillId="0" borderId="17" xfId="4" applyFont="1" applyBorder="1" applyAlignment="1">
      <alignment vertical="center" wrapText="1"/>
    </xf>
    <xf numFmtId="3" fontId="7" fillId="0" borderId="22" xfId="4" applyNumberFormat="1" applyFont="1" applyBorder="1" applyAlignment="1">
      <alignment vertical="center" wrapText="1"/>
    </xf>
    <xf numFmtId="3" fontId="7" fillId="0" borderId="22" xfId="4" applyNumberFormat="1" applyFont="1" applyBorder="1" applyAlignment="1">
      <alignment horizontal="right" vertical="center" wrapText="1"/>
    </xf>
    <xf numFmtId="2" fontId="7" fillId="0" borderId="22" xfId="4" applyNumberFormat="1" applyFont="1" applyBorder="1" applyAlignment="1">
      <alignment horizontal="center" vertical="center" wrapText="1"/>
    </xf>
    <xf numFmtId="3" fontId="7" fillId="0" borderId="22" xfId="4" applyNumberFormat="1" applyFont="1" applyFill="1" applyBorder="1" applyAlignment="1">
      <alignment vertical="center" wrapText="1"/>
    </xf>
    <xf numFmtId="43" fontId="7" fillId="0" borderId="19" xfId="1" applyFont="1" applyBorder="1" applyAlignment="1">
      <alignment horizontal="right" vertical="center"/>
    </xf>
    <xf numFmtId="3" fontId="0" fillId="0" borderId="0" xfId="0" applyNumberFormat="1"/>
    <xf numFmtId="0" fontId="4" fillId="0" borderId="0" xfId="39" applyFont="1" applyFill="1" applyAlignment="1">
      <alignment horizontal="center"/>
    </xf>
    <xf numFmtId="0" fontId="3" fillId="0" borderId="0" xfId="39" applyFill="1"/>
    <xf numFmtId="0" fontId="3" fillId="0" borderId="0" xfId="39" applyFill="1" applyBorder="1"/>
    <xf numFmtId="0" fontId="5" fillId="0" borderId="0" xfId="39" applyFont="1" applyFill="1" applyAlignment="1">
      <alignment horizontal="center"/>
    </xf>
    <xf numFmtId="0" fontId="6" fillId="0" borderId="0" xfId="39" applyFont="1" applyFill="1" applyAlignment="1">
      <alignment horizontal="center" wrapText="1"/>
    </xf>
    <xf numFmtId="0" fontId="6" fillId="0" borderId="0" xfId="39" applyFont="1" applyFill="1" applyAlignment="1">
      <alignment horizontal="center"/>
    </xf>
    <xf numFmtId="0" fontId="7" fillId="0" borderId="12" xfId="39" applyFont="1" applyFill="1" applyBorder="1" applyAlignment="1">
      <alignment horizontal="center" vertical="center" wrapText="1"/>
    </xf>
    <xf numFmtId="0" fontId="7" fillId="0" borderId="20" xfId="39" applyFont="1" applyFill="1" applyBorder="1" applyAlignment="1">
      <alignment horizontal="center" vertical="center"/>
    </xf>
    <xf numFmtId="0" fontId="7" fillId="0" borderId="16" xfId="39" applyFont="1" applyFill="1" applyBorder="1" applyAlignment="1">
      <alignment horizontal="center" vertical="center"/>
    </xf>
    <xf numFmtId="0" fontId="8" fillId="0" borderId="11" xfId="39" applyFont="1" applyFill="1" applyBorder="1" applyAlignment="1">
      <alignment wrapText="1"/>
    </xf>
    <xf numFmtId="166" fontId="8" fillId="0" borderId="11" xfId="13" applyNumberFormat="1" applyFont="1" applyFill="1" applyBorder="1" applyAlignment="1">
      <alignment horizontal="right"/>
    </xf>
    <xf numFmtId="4" fontId="8" fillId="0" borderId="41" xfId="39" applyNumberFormat="1" applyFont="1" applyFill="1" applyBorder="1" applyAlignment="1">
      <alignment horizontal="right"/>
    </xf>
    <xf numFmtId="43" fontId="0" fillId="0" borderId="0" xfId="13" applyFont="1" applyFill="1"/>
    <xf numFmtId="43" fontId="3" fillId="0" borderId="0" xfId="39" applyNumberFormat="1" applyFill="1" applyBorder="1"/>
    <xf numFmtId="0" fontId="29" fillId="0" borderId="22" xfId="0" applyNumberFormat="1" applyFont="1" applyFill="1" applyBorder="1" applyAlignment="1" applyProtection="1">
      <alignment wrapText="1"/>
    </xf>
    <xf numFmtId="166" fontId="30" fillId="0" borderId="17" xfId="13" applyNumberFormat="1" applyFont="1" applyFill="1" applyBorder="1"/>
    <xf numFmtId="2" fontId="11" fillId="0" borderId="35" xfId="39" applyNumberFormat="1" applyFont="1" applyFill="1" applyBorder="1" applyAlignment="1">
      <alignment vertical="top"/>
    </xf>
    <xf numFmtId="0" fontId="29" fillId="0" borderId="36" xfId="0" applyNumberFormat="1" applyFont="1" applyFill="1" applyBorder="1" applyAlignment="1" applyProtection="1">
      <alignment wrapText="1"/>
    </xf>
    <xf numFmtId="166" fontId="30" fillId="0" borderId="19" xfId="13" applyNumberFormat="1" applyFont="1" applyFill="1" applyBorder="1"/>
    <xf numFmtId="2" fontId="11" fillId="0" borderId="37" xfId="39" applyNumberFormat="1" applyFont="1" applyFill="1" applyBorder="1" applyAlignment="1">
      <alignment vertical="top"/>
    </xf>
    <xf numFmtId="0" fontId="29" fillId="0" borderId="22" xfId="0" applyNumberFormat="1" applyFont="1" applyFill="1" applyBorder="1" applyAlignment="1" applyProtection="1"/>
    <xf numFmtId="0" fontId="3" fillId="0" borderId="0" xfId="39" applyFill="1" applyAlignment="1">
      <alignment wrapText="1"/>
    </xf>
    <xf numFmtId="0" fontId="8" fillId="0" borderId="21" xfId="39" applyFont="1" applyFill="1" applyBorder="1" applyAlignment="1">
      <alignment wrapText="1"/>
    </xf>
    <xf numFmtId="4" fontId="8" fillId="0" borderId="11" xfId="39" applyNumberFormat="1" applyFont="1" applyFill="1" applyBorder="1" applyAlignment="1">
      <alignment horizontal="right"/>
    </xf>
    <xf numFmtId="43" fontId="11" fillId="0" borderId="0" xfId="39" applyNumberFormat="1" applyFont="1" applyFill="1"/>
    <xf numFmtId="43" fontId="0" fillId="0" borderId="0" xfId="7" applyFont="1" applyFill="1" applyBorder="1"/>
    <xf numFmtId="0" fontId="30" fillId="0" borderId="22" xfId="0" applyFont="1" applyBorder="1" applyAlignment="1">
      <alignment wrapText="1"/>
    </xf>
    <xf numFmtId="166" fontId="11" fillId="0" borderId="17" xfId="13" applyNumberFormat="1" applyFont="1" applyFill="1" applyBorder="1" applyAlignment="1">
      <alignment vertical="top"/>
    </xf>
    <xf numFmtId="2" fontId="11" fillId="0" borderId="17" xfId="39" applyNumberFormat="1" applyFont="1" applyFill="1" applyBorder="1" applyAlignment="1">
      <alignment vertical="top"/>
    </xf>
    <xf numFmtId="0" fontId="3" fillId="0" borderId="0" xfId="39" applyFill="1" applyAlignment="1">
      <alignment vertical="top"/>
    </xf>
    <xf numFmtId="49" fontId="32" fillId="0" borderId="0" xfId="39" applyNumberFormat="1" applyFont="1" applyFill="1" applyBorder="1" applyAlignment="1">
      <alignment horizontal="center"/>
    </xf>
    <xf numFmtId="0" fontId="3" fillId="0" borderId="0" xfId="39" applyFill="1" applyBorder="1" applyAlignment="1">
      <alignment vertical="top"/>
    </xf>
    <xf numFmtId="0" fontId="30" fillId="0" borderId="36" xfId="0" applyFont="1" applyBorder="1" applyAlignment="1">
      <alignment wrapText="1"/>
    </xf>
    <xf numFmtId="166" fontId="11" fillId="0" borderId="19" xfId="13" applyNumberFormat="1" applyFont="1" applyFill="1" applyBorder="1" applyAlignment="1">
      <alignment vertical="top"/>
    </xf>
    <xf numFmtId="2" fontId="11" fillId="0" borderId="19" xfId="39" applyNumberFormat="1" applyFont="1" applyFill="1" applyBorder="1" applyAlignment="1">
      <alignment vertical="top"/>
    </xf>
    <xf numFmtId="0" fontId="11" fillId="0" borderId="0" xfId="39" applyFont="1" applyFill="1" applyAlignment="1">
      <alignment wrapText="1"/>
    </xf>
    <xf numFmtId="0" fontId="11" fillId="0" borderId="0" xfId="39" applyFont="1" applyFill="1"/>
    <xf numFmtId="0" fontId="34" fillId="0" borderId="0" xfId="61" applyNumberFormat="1" applyFont="1" applyFill="1" applyBorder="1" applyAlignment="1" applyProtection="1">
      <alignment horizontal="center" vertical="center"/>
    </xf>
    <xf numFmtId="0" fontId="35" fillId="0" borderId="0" xfId="61" applyNumberFormat="1" applyFont="1" applyFill="1" applyBorder="1" applyAlignment="1" applyProtection="1">
      <alignment horizontal="left"/>
    </xf>
    <xf numFmtId="0" fontId="35" fillId="0" borderId="0" xfId="61" applyNumberFormat="1" applyFont="1" applyFill="1" applyBorder="1" applyAlignment="1" applyProtection="1"/>
    <xf numFmtId="0" fontId="36" fillId="0" borderId="0" xfId="61" applyNumberFormat="1" applyFont="1" applyFill="1" applyBorder="1" applyAlignment="1" applyProtection="1">
      <alignment vertical="center" wrapText="1"/>
    </xf>
    <xf numFmtId="0" fontId="36" fillId="0" borderId="0" xfId="61" applyNumberFormat="1" applyFont="1" applyFill="1" applyBorder="1" applyAlignment="1" applyProtection="1">
      <alignment vertical="center"/>
    </xf>
    <xf numFmtId="41" fontId="36" fillId="0" borderId="0" xfId="61" applyNumberFormat="1" applyFont="1" applyFill="1" applyBorder="1" applyAlignment="1" applyProtection="1">
      <alignment horizontal="center" vertical="center"/>
    </xf>
    <xf numFmtId="0" fontId="37" fillId="0" borderId="20" xfId="61" applyNumberFormat="1" applyFont="1" applyFill="1" applyBorder="1" applyAlignment="1" applyProtection="1">
      <alignment horizontal="center" vertical="center" wrapText="1"/>
    </xf>
    <xf numFmtId="0" fontId="37" fillId="0" borderId="20" xfId="61" applyNumberFormat="1" applyFont="1" applyFill="1" applyBorder="1" applyAlignment="1" applyProtection="1">
      <alignment horizontal="center" vertical="center"/>
    </xf>
    <xf numFmtId="0" fontId="37" fillId="0" borderId="20" xfId="61" applyNumberFormat="1" applyFont="1" applyFill="1" applyBorder="1" applyAlignment="1" applyProtection="1">
      <alignment horizontal="center" vertical="center"/>
    </xf>
    <xf numFmtId="0" fontId="37" fillId="0" borderId="20" xfId="61" applyNumberFormat="1" applyFont="1" applyFill="1" applyBorder="1" applyAlignment="1" applyProtection="1">
      <alignment horizontal="center" vertical="center" wrapText="1"/>
    </xf>
    <xf numFmtId="0" fontId="37" fillId="0" borderId="21" xfId="61" applyNumberFormat="1" applyFont="1" applyFill="1" applyBorder="1" applyAlignment="1" applyProtection="1">
      <alignment horizontal="center" vertical="center" wrapText="1"/>
    </xf>
    <xf numFmtId="0" fontId="37" fillId="0" borderId="23" xfId="61" applyNumberFormat="1" applyFont="1" applyFill="1" applyBorder="1" applyAlignment="1" applyProtection="1">
      <alignment horizontal="center" vertical="center" wrapText="1"/>
    </xf>
    <xf numFmtId="0" fontId="37" fillId="0" borderId="23" xfId="61" applyNumberFormat="1" applyFont="1" applyFill="1" applyBorder="1" applyAlignment="1" applyProtection="1">
      <alignment horizontal="center" vertical="center"/>
    </xf>
    <xf numFmtId="2" fontId="37" fillId="0" borderId="41" xfId="61" applyNumberFormat="1" applyFont="1" applyFill="1" applyBorder="1" applyAlignment="1" applyProtection="1">
      <alignment horizontal="center" vertical="center"/>
    </xf>
    <xf numFmtId="0" fontId="37" fillId="0" borderId="22" xfId="61" applyFont="1" applyFill="1" applyBorder="1" applyAlignment="1">
      <alignment horizontal="center" vertical="center" wrapText="1"/>
    </xf>
    <xf numFmtId="0" fontId="37" fillId="0" borderId="0" xfId="61" applyFont="1" applyFill="1" applyBorder="1" applyAlignment="1">
      <alignment horizontal="center" vertical="center" wrapText="1"/>
    </xf>
    <xf numFmtId="170" fontId="37" fillId="0" borderId="0" xfId="61" applyNumberFormat="1" applyFont="1" applyFill="1" applyBorder="1" applyAlignment="1">
      <alignment horizontal="right" vertical="center"/>
    </xf>
    <xf numFmtId="2" fontId="37" fillId="0" borderId="35" xfId="61" applyNumberFormat="1" applyFont="1" applyFill="1" applyBorder="1" applyAlignment="1">
      <alignment horizontal="center" vertical="center"/>
    </xf>
    <xf numFmtId="0" fontId="38" fillId="0" borderId="22" xfId="61" applyFont="1" applyFill="1" applyBorder="1" applyAlignment="1">
      <alignment horizontal="center" vertical="center" wrapText="1"/>
    </xf>
    <xf numFmtId="0" fontId="38" fillId="0" borderId="0" xfId="61" applyFont="1" applyFill="1" applyBorder="1" applyAlignment="1">
      <alignment horizontal="center" vertical="center" wrapText="1"/>
    </xf>
    <xf numFmtId="170" fontId="38" fillId="0" borderId="0" xfId="61" applyNumberFormat="1" applyFont="1" applyFill="1" applyBorder="1" applyAlignment="1">
      <alignment horizontal="right" vertical="center"/>
    </xf>
    <xf numFmtId="2" fontId="38" fillId="0" borderId="35" xfId="61" applyNumberFormat="1" applyFont="1" applyFill="1" applyBorder="1" applyAlignment="1">
      <alignment horizontal="center" vertical="center"/>
    </xf>
    <xf numFmtId="0" fontId="37" fillId="33" borderId="22" xfId="61" applyFont="1" applyFill="1" applyBorder="1" applyAlignment="1">
      <alignment vertical="center"/>
    </xf>
    <xf numFmtId="0" fontId="37" fillId="33" borderId="0" xfId="61" applyFont="1" applyFill="1" applyBorder="1" applyAlignment="1">
      <alignment vertical="center"/>
    </xf>
    <xf numFmtId="170" fontId="37" fillId="33" borderId="0" xfId="61" applyNumberFormat="1" applyFont="1" applyFill="1" applyBorder="1" applyAlignment="1">
      <alignment horizontal="right" vertical="center"/>
    </xf>
    <xf numFmtId="2" fontId="35" fillId="33" borderId="35" xfId="61" applyNumberFormat="1" applyFont="1" applyFill="1" applyBorder="1" applyAlignment="1" applyProtection="1">
      <alignment horizontal="center"/>
    </xf>
    <xf numFmtId="0" fontId="35" fillId="0" borderId="22" xfId="61" applyNumberFormat="1" applyFont="1" applyFill="1" applyBorder="1" applyAlignment="1" applyProtection="1"/>
    <xf numFmtId="0" fontId="35" fillId="0" borderId="0" xfId="61" applyFont="1" applyFill="1" applyBorder="1" applyAlignment="1">
      <alignment vertical="center"/>
    </xf>
    <xf numFmtId="170" fontId="39" fillId="0" borderId="0" xfId="61" applyNumberFormat="1" applyFont="1" applyFill="1" applyBorder="1" applyAlignment="1">
      <alignment horizontal="right" vertical="center"/>
    </xf>
    <xf numFmtId="2" fontId="35" fillId="0" borderId="35" xfId="61" applyNumberFormat="1" applyFont="1" applyFill="1" applyBorder="1" applyAlignment="1" applyProtection="1">
      <alignment horizontal="center"/>
    </xf>
    <xf numFmtId="170" fontId="35" fillId="0" borderId="0" xfId="61" applyNumberFormat="1" applyFont="1" applyFill="1" applyBorder="1" applyAlignment="1" applyProtection="1"/>
    <xf numFmtId="170" fontId="35" fillId="0" borderId="0" xfId="61" applyNumberFormat="1" applyFont="1" applyFill="1" applyBorder="1" applyAlignment="1">
      <alignment horizontal="right" vertical="center"/>
    </xf>
    <xf numFmtId="0" fontId="35" fillId="33" borderId="22" xfId="61" applyFont="1" applyFill="1" applyBorder="1" applyAlignment="1">
      <alignment vertical="center"/>
    </xf>
    <xf numFmtId="0" fontId="35" fillId="33" borderId="0" xfId="61" applyFont="1" applyFill="1" applyBorder="1" applyAlignment="1">
      <alignment vertical="center"/>
    </xf>
    <xf numFmtId="170" fontId="35" fillId="33" borderId="0" xfId="61" applyNumberFormat="1" applyFont="1" applyFill="1" applyBorder="1" applyAlignment="1">
      <alignment horizontal="right" vertical="center"/>
    </xf>
    <xf numFmtId="0" fontId="35" fillId="0" borderId="22" xfId="61" applyNumberFormat="1" applyFont="1" applyFill="1" applyBorder="1" applyAlignment="1" applyProtection="1">
      <alignment vertical="center"/>
    </xf>
    <xf numFmtId="0" fontId="35" fillId="0" borderId="0" xfId="61" applyNumberFormat="1" applyFont="1" applyFill="1" applyBorder="1" applyAlignment="1" applyProtection="1">
      <alignment vertical="center"/>
    </xf>
    <xf numFmtId="2" fontId="35" fillId="0" borderId="35" xfId="61" applyNumberFormat="1" applyFont="1" applyFill="1" applyBorder="1" applyAlignment="1" applyProtection="1">
      <alignment horizontal="center" vertical="center"/>
    </xf>
    <xf numFmtId="2" fontId="35" fillId="33" borderId="35" xfId="61" applyNumberFormat="1" applyFont="1" applyFill="1" applyBorder="1" applyAlignment="1" applyProtection="1">
      <alignment horizontal="center" vertical="center"/>
    </xf>
    <xf numFmtId="0" fontId="35" fillId="0" borderId="0" xfId="61" applyFont="1" applyBorder="1" applyAlignment="1">
      <alignment vertical="center"/>
    </xf>
    <xf numFmtId="170" fontId="35" fillId="0" borderId="0" xfId="61" applyNumberFormat="1" applyFont="1" applyBorder="1" applyAlignment="1">
      <alignment horizontal="right" vertical="center"/>
    </xf>
    <xf numFmtId="0" fontId="35" fillId="0" borderId="36" xfId="61" applyNumberFormat="1" applyFont="1" applyFill="1" applyBorder="1" applyAlignment="1" applyProtection="1"/>
    <xf numFmtId="0" fontId="35" fillId="0" borderId="10" xfId="61" applyNumberFormat="1" applyFont="1" applyFill="1" applyBorder="1" applyAlignment="1" applyProtection="1"/>
    <xf numFmtId="0" fontId="35" fillId="0" borderId="37" xfId="61" applyNumberFormat="1" applyFont="1" applyFill="1" applyBorder="1" applyAlignment="1" applyProtection="1"/>
    <xf numFmtId="0" fontId="37" fillId="0" borderId="0" xfId="61" applyFont="1" applyAlignment="1">
      <alignment horizontal="right" vertical="center"/>
    </xf>
    <xf numFmtId="0" fontId="34" fillId="34" borderId="0" xfId="61" applyNumberFormat="1" applyFont="1" applyFill="1" applyBorder="1" applyAlignment="1" applyProtection="1">
      <alignment horizontal="left" vertical="center"/>
    </xf>
    <xf numFmtId="0" fontId="34" fillId="34" borderId="0" xfId="61" applyNumberFormat="1" applyFont="1" applyFill="1" applyBorder="1" applyAlignment="1" applyProtection="1">
      <alignment horizontal="center" vertical="center"/>
    </xf>
    <xf numFmtId="0" fontId="36" fillId="34" borderId="0" xfId="61" applyNumberFormat="1" applyFont="1" applyFill="1" applyBorder="1" applyAlignment="1" applyProtection="1">
      <alignment horizontal="left" vertical="center"/>
    </xf>
    <xf numFmtId="0" fontId="37" fillId="0" borderId="21" xfId="61" applyNumberFormat="1" applyFont="1" applyFill="1" applyBorder="1" applyAlignment="1" applyProtection="1">
      <alignment horizontal="center" vertical="center" wrapText="1"/>
    </xf>
    <xf numFmtId="0" fontId="37" fillId="0" borderId="23" xfId="61" applyNumberFormat="1" applyFont="1" applyFill="1" applyBorder="1" applyAlignment="1" applyProtection="1">
      <alignment horizontal="center" vertical="center" wrapText="1"/>
    </xf>
    <xf numFmtId="0" fontId="37" fillId="0" borderId="41" xfId="61" applyNumberFormat="1" applyFont="1" applyFill="1" applyBorder="1" applyAlignment="1" applyProtection="1">
      <alignment horizontal="center" vertical="center" wrapText="1"/>
    </xf>
    <xf numFmtId="0" fontId="37" fillId="0" borderId="36" xfId="61" applyNumberFormat="1" applyFont="1" applyFill="1" applyBorder="1" applyAlignment="1" applyProtection="1">
      <alignment horizontal="center" vertical="center" wrapText="1"/>
    </xf>
    <xf numFmtId="0" fontId="37" fillId="0" borderId="10" xfId="61" applyNumberFormat="1" applyFont="1" applyFill="1" applyBorder="1" applyAlignment="1" applyProtection="1">
      <alignment horizontal="center" vertical="center" wrapText="1"/>
    </xf>
    <xf numFmtId="0" fontId="37" fillId="0" borderId="37" xfId="61" applyNumberFormat="1" applyFont="1" applyFill="1" applyBorder="1" applyAlignment="1" applyProtection="1">
      <alignment horizontal="center" vertical="center" wrapText="1"/>
    </xf>
    <xf numFmtId="0" fontId="37" fillId="0" borderId="20" xfId="61" applyFont="1" applyFill="1" applyBorder="1" applyAlignment="1">
      <alignment horizontal="center" vertical="center"/>
    </xf>
    <xf numFmtId="0" fontId="35" fillId="0" borderId="21" xfId="61" applyNumberFormat="1" applyFont="1" applyFill="1" applyBorder="1" applyAlignment="1" applyProtection="1"/>
    <xf numFmtId="0" fontId="35" fillId="0" borderId="23" xfId="61" applyNumberFormat="1" applyFont="1" applyFill="1" applyBorder="1" applyAlignment="1" applyProtection="1"/>
    <xf numFmtId="0" fontId="37" fillId="0" borderId="23" xfId="61" applyFont="1" applyFill="1" applyBorder="1" applyAlignment="1">
      <alignment horizontal="center" vertical="center"/>
    </xf>
    <xf numFmtId="0" fontId="37" fillId="0" borderId="41" xfId="61" applyFont="1" applyFill="1" applyBorder="1" applyAlignment="1">
      <alignment horizontal="center" vertical="center"/>
    </xf>
    <xf numFmtId="0" fontId="37" fillId="0" borderId="0" xfId="61" applyFont="1" applyFill="1" applyBorder="1" applyAlignment="1">
      <alignment horizontal="right" vertical="center"/>
    </xf>
    <xf numFmtId="170" fontId="37" fillId="0" borderId="35" xfId="61" applyNumberFormat="1" applyFont="1" applyFill="1" applyBorder="1" applyAlignment="1">
      <alignment horizontal="right" vertical="center"/>
    </xf>
    <xf numFmtId="170" fontId="37" fillId="33" borderId="35" xfId="61" applyNumberFormat="1" applyFont="1" applyFill="1" applyBorder="1" applyAlignment="1">
      <alignment horizontal="right" vertical="center"/>
    </xf>
    <xf numFmtId="170" fontId="39" fillId="0" borderId="35" xfId="61" applyNumberFormat="1" applyFont="1" applyFill="1" applyBorder="1" applyAlignment="1">
      <alignment horizontal="right" vertical="center"/>
    </xf>
    <xf numFmtId="170" fontId="35" fillId="0" borderId="35" xfId="61" applyNumberFormat="1" applyFont="1" applyFill="1" applyBorder="1" applyAlignment="1">
      <alignment horizontal="right" vertical="center"/>
    </xf>
    <xf numFmtId="0" fontId="35" fillId="0" borderId="35" xfId="61" applyNumberFormat="1" applyFont="1" applyFill="1" applyBorder="1" applyAlignment="1" applyProtection="1"/>
    <xf numFmtId="0" fontId="37" fillId="0" borderId="0" xfId="61" applyNumberFormat="1" applyFont="1" applyFill="1" applyBorder="1" applyAlignment="1" applyProtection="1"/>
    <xf numFmtId="170" fontId="35" fillId="0" borderId="35" xfId="61" applyNumberFormat="1" applyFont="1" applyBorder="1" applyAlignment="1">
      <alignment horizontal="right" vertical="center"/>
    </xf>
    <xf numFmtId="0" fontId="43" fillId="34" borderId="10" xfId="61" applyNumberFormat="1" applyFont="1" applyFill="1" applyBorder="1" applyAlignment="1" applyProtection="1">
      <alignment horizontal="center" vertical="center"/>
    </xf>
    <xf numFmtId="0" fontId="44" fillId="0" borderId="20" xfId="61" applyNumberFormat="1" applyFont="1" applyFill="1" applyBorder="1" applyAlignment="1" applyProtection="1">
      <alignment horizontal="center" vertical="center"/>
    </xf>
    <xf numFmtId="0" fontId="44" fillId="0" borderId="20" xfId="61" applyNumberFormat="1" applyFont="1" applyFill="1" applyBorder="1" applyAlignment="1" applyProtection="1">
      <alignment horizontal="center" vertical="center"/>
    </xf>
    <xf numFmtId="0" fontId="45" fillId="0" borderId="20" xfId="61" applyNumberFormat="1" applyFont="1" applyFill="1" applyBorder="1" applyAlignment="1" applyProtection="1">
      <alignment horizontal="center" vertical="center"/>
    </xf>
    <xf numFmtId="0" fontId="44" fillId="0" borderId="11" xfId="61" applyNumberFormat="1" applyFont="1" applyFill="1" applyBorder="1" applyAlignment="1" applyProtection="1">
      <alignment horizontal="center" vertical="center"/>
    </xf>
    <xf numFmtId="0" fontId="44" fillId="0" borderId="11" xfId="61" applyNumberFormat="1" applyFont="1" applyFill="1" applyBorder="1" applyAlignment="1" applyProtection="1">
      <alignment vertical="center"/>
    </xf>
    <xf numFmtId="0" fontId="37" fillId="0" borderId="11" xfId="61" applyNumberFormat="1" applyFont="1" applyFill="1" applyBorder="1" applyAlignment="1" applyProtection="1">
      <alignment horizontal="center" vertical="center" wrapText="1"/>
    </xf>
    <xf numFmtId="0" fontId="44" fillId="0" borderId="17" xfId="61" applyFont="1" applyFill="1" applyBorder="1" applyAlignment="1">
      <alignment horizontal="right" vertical="center"/>
    </xf>
    <xf numFmtId="170" fontId="44" fillId="0" borderId="17" xfId="61" applyNumberFormat="1" applyFont="1" applyFill="1" applyBorder="1" applyAlignment="1">
      <alignment horizontal="right" vertical="center"/>
    </xf>
    <xf numFmtId="2" fontId="44" fillId="0" borderId="17" xfId="61" applyNumberFormat="1" applyFont="1" applyFill="1" applyBorder="1" applyAlignment="1">
      <alignment horizontal="center" vertical="center"/>
    </xf>
    <xf numFmtId="170" fontId="44" fillId="0" borderId="17" xfId="61" applyNumberFormat="1" applyFont="1" applyFill="1" applyBorder="1" applyAlignment="1">
      <alignment horizontal="center" vertical="center"/>
    </xf>
    <xf numFmtId="0" fontId="35" fillId="0" borderId="17" xfId="61" applyFont="1" applyFill="1" applyBorder="1" applyAlignment="1">
      <alignment vertical="center"/>
    </xf>
    <xf numFmtId="170" fontId="35" fillId="0" borderId="17" xfId="61" applyNumberFormat="1" applyFont="1" applyFill="1" applyBorder="1" applyAlignment="1">
      <alignment horizontal="right" vertical="center"/>
    </xf>
    <xf numFmtId="2" fontId="35" fillId="0" borderId="17" xfId="61" applyNumberFormat="1" applyFont="1" applyFill="1" applyBorder="1" applyAlignment="1" applyProtection="1">
      <alignment horizontal="center" vertical="center"/>
    </xf>
    <xf numFmtId="0" fontId="35" fillId="0" borderId="19" xfId="61" applyNumberFormat="1" applyFont="1" applyFill="1" applyBorder="1" applyAlignment="1" applyProtection="1"/>
    <xf numFmtId="0" fontId="35" fillId="0" borderId="0" xfId="61" applyNumberFormat="1" applyFont="1" applyFill="1" applyBorder="1" applyAlignment="1" applyProtection="1">
      <alignment horizontal="center" vertical="center"/>
    </xf>
    <xf numFmtId="0" fontId="35" fillId="0" borderId="10" xfId="61" applyNumberFormat="1" applyFont="1" applyFill="1" applyBorder="1" applyAlignment="1" applyProtection="1">
      <alignment horizontal="left" vertical="center"/>
    </xf>
    <xf numFmtId="0" fontId="35" fillId="0" borderId="20" xfId="61" applyNumberFormat="1" applyFont="1" applyFill="1" applyBorder="1" applyAlignment="1" applyProtection="1">
      <alignment horizontal="center" vertical="center" wrapText="1"/>
    </xf>
    <xf numFmtId="0" fontId="35" fillId="0" borderId="20" xfId="61" applyNumberFormat="1" applyFont="1" applyFill="1" applyBorder="1" applyAlignment="1" applyProtection="1">
      <alignment horizontal="center" vertical="center"/>
    </xf>
    <xf numFmtId="0" fontId="35" fillId="0" borderId="20" xfId="61" applyNumberFormat="1" applyFont="1" applyFill="1" applyBorder="1" applyAlignment="1" applyProtection="1">
      <alignment horizontal="center" vertical="center" wrapText="1"/>
    </xf>
    <xf numFmtId="0" fontId="35" fillId="0" borderId="42" xfId="61" applyNumberFormat="1" applyFont="1" applyFill="1" applyBorder="1" applyAlignment="1" applyProtection="1">
      <alignment horizontal="center" vertical="center" wrapText="1"/>
    </xf>
    <xf numFmtId="0" fontId="35" fillId="0" borderId="16" xfId="61" applyFont="1" applyFill="1" applyBorder="1" applyAlignment="1">
      <alignment horizontal="center" vertical="center"/>
    </xf>
    <xf numFmtId="0" fontId="35" fillId="0" borderId="42" xfId="61" applyFont="1" applyFill="1" applyBorder="1" applyAlignment="1">
      <alignment horizontal="center" vertical="center"/>
    </xf>
    <xf numFmtId="0" fontId="35" fillId="0" borderId="20" xfId="61" applyFont="1" applyFill="1" applyBorder="1" applyAlignment="1">
      <alignment horizontal="center" vertical="center"/>
    </xf>
    <xf numFmtId="0" fontId="35" fillId="0" borderId="21" xfId="61" applyNumberFormat="1" applyFont="1" applyFill="1" applyBorder="1" applyAlignment="1" applyProtection="1">
      <alignment horizontal="center" vertical="center" wrapText="1"/>
    </xf>
    <xf numFmtId="0" fontId="35" fillId="0" borderId="11" xfId="61" applyNumberFormat="1" applyFont="1" applyFill="1" applyBorder="1" applyAlignment="1" applyProtection="1">
      <alignment horizontal="center" vertical="center" wrapText="1"/>
    </xf>
    <xf numFmtId="0" fontId="35" fillId="0" borderId="43" xfId="61" applyNumberFormat="1" applyFont="1" applyFill="1" applyBorder="1" applyAlignment="1" applyProtection="1">
      <alignment horizontal="center" vertical="center" wrapText="1"/>
    </xf>
    <xf numFmtId="0" fontId="35" fillId="0" borderId="41" xfId="61" applyFont="1" applyFill="1" applyBorder="1" applyAlignment="1">
      <alignment horizontal="center" vertical="center"/>
    </xf>
    <xf numFmtId="0" fontId="35" fillId="0" borderId="43" xfId="61" applyFont="1" applyFill="1" applyBorder="1" applyAlignment="1">
      <alignment horizontal="center" vertical="center"/>
    </xf>
    <xf numFmtId="0" fontId="35" fillId="0" borderId="23" xfId="61" applyFont="1" applyFill="1" applyBorder="1" applyAlignment="1">
      <alignment horizontal="center" vertical="center"/>
    </xf>
    <xf numFmtId="0" fontId="35" fillId="0" borderId="11" xfId="61" applyFont="1" applyFill="1" applyBorder="1" applyAlignment="1">
      <alignment horizontal="center" vertical="center"/>
    </xf>
    <xf numFmtId="0" fontId="37" fillId="0" borderId="22" xfId="61" applyFont="1" applyFill="1" applyBorder="1" applyAlignment="1">
      <alignment horizontal="right" vertical="center" wrapText="1"/>
    </xf>
    <xf numFmtId="170" fontId="37" fillId="0" borderId="17" xfId="61" applyNumberFormat="1" applyFont="1" applyFill="1" applyBorder="1" applyAlignment="1">
      <alignment horizontal="right" vertical="center"/>
    </xf>
    <xf numFmtId="170" fontId="37" fillId="0" borderId="44" xfId="61" applyNumberFormat="1" applyFont="1" applyFill="1" applyBorder="1" applyAlignment="1">
      <alignment horizontal="center" vertical="center"/>
    </xf>
    <xf numFmtId="170" fontId="37" fillId="0" borderId="45" xfId="61" applyNumberFormat="1" applyFont="1" applyFill="1" applyBorder="1" applyAlignment="1">
      <alignment horizontal="right" vertical="center"/>
    </xf>
    <xf numFmtId="170" fontId="37" fillId="0" borderId="44" xfId="61" applyNumberFormat="1" applyFont="1" applyFill="1" applyBorder="1" applyAlignment="1">
      <alignment vertical="center"/>
    </xf>
    <xf numFmtId="170" fontId="37" fillId="0" borderId="17" xfId="61" applyNumberFormat="1" applyFont="1" applyFill="1" applyBorder="1" applyAlignment="1">
      <alignment vertical="center"/>
    </xf>
    <xf numFmtId="0" fontId="35" fillId="0" borderId="22" xfId="61" applyFont="1" applyFill="1" applyBorder="1" applyAlignment="1">
      <alignment horizontal="right" vertical="center" wrapText="1"/>
    </xf>
    <xf numFmtId="170" fontId="35" fillId="0" borderId="44" xfId="61" applyNumberFormat="1" applyFont="1" applyFill="1" applyBorder="1" applyAlignment="1">
      <alignment horizontal="center" vertical="center"/>
    </xf>
    <xf numFmtId="170" fontId="35" fillId="0" borderId="45" xfId="61" applyNumberFormat="1" applyFont="1" applyFill="1" applyBorder="1" applyAlignment="1">
      <alignment horizontal="right" vertical="center"/>
    </xf>
    <xf numFmtId="170" fontId="35" fillId="0" borderId="44" xfId="61" applyNumberFormat="1" applyFont="1" applyFill="1" applyBorder="1" applyAlignment="1">
      <alignment vertical="center"/>
    </xf>
    <xf numFmtId="170" fontId="35" fillId="0" borderId="17" xfId="61" applyNumberFormat="1" applyFont="1" applyFill="1" applyBorder="1" applyAlignment="1">
      <alignment vertical="center"/>
    </xf>
    <xf numFmtId="0" fontId="35" fillId="0" borderId="22" xfId="61" applyFont="1" applyFill="1" applyBorder="1" applyAlignment="1">
      <alignment vertical="center"/>
    </xf>
    <xf numFmtId="171" fontId="35" fillId="0" borderId="44" xfId="61" applyNumberFormat="1" applyFont="1" applyFill="1" applyBorder="1" applyAlignment="1">
      <alignment horizontal="center" vertical="center"/>
    </xf>
    <xf numFmtId="171" fontId="35" fillId="0" borderId="17" xfId="61" applyNumberFormat="1" applyFont="1" applyFill="1" applyBorder="1" applyAlignment="1">
      <alignment horizontal="center" vertical="center"/>
    </xf>
    <xf numFmtId="0" fontId="35" fillId="0" borderId="22" xfId="61" applyFont="1" applyFill="1" applyBorder="1" applyAlignment="1">
      <alignment vertical="center" wrapText="1"/>
    </xf>
    <xf numFmtId="0" fontId="35" fillId="0" borderId="36" xfId="61" applyFont="1" applyFill="1" applyBorder="1" applyAlignment="1">
      <alignment vertical="center" wrapText="1"/>
    </xf>
    <xf numFmtId="170" fontId="35" fillId="0" borderId="19" xfId="61" applyNumberFormat="1" applyFont="1" applyFill="1" applyBorder="1" applyAlignment="1">
      <alignment horizontal="right" vertical="center"/>
    </xf>
    <xf numFmtId="171" fontId="35" fillId="0" borderId="46" xfId="61" applyNumberFormat="1" applyFont="1" applyFill="1" applyBorder="1" applyAlignment="1">
      <alignment horizontal="center" vertical="center"/>
    </xf>
    <xf numFmtId="170" fontId="35" fillId="0" borderId="47" xfId="61" applyNumberFormat="1" applyFont="1" applyFill="1" applyBorder="1" applyAlignment="1">
      <alignment horizontal="right" vertical="center"/>
    </xf>
    <xf numFmtId="170" fontId="35" fillId="0" borderId="37" xfId="61" applyNumberFormat="1" applyFont="1" applyFill="1" applyBorder="1" applyAlignment="1">
      <alignment horizontal="right" vertical="center"/>
    </xf>
    <xf numFmtId="170" fontId="35" fillId="0" borderId="10" xfId="61" applyNumberFormat="1" applyFont="1" applyFill="1" applyBorder="1" applyAlignment="1">
      <alignment horizontal="right" vertical="center"/>
    </xf>
    <xf numFmtId="171" fontId="35" fillId="0" borderId="19" xfId="61" applyNumberFormat="1" applyFont="1" applyFill="1" applyBorder="1" applyAlignment="1">
      <alignment horizontal="center" vertical="center"/>
    </xf>
    <xf numFmtId="0" fontId="35" fillId="0" borderId="12" xfId="61" applyNumberFormat="1" applyFont="1" applyFill="1" applyBorder="1" applyAlignment="1" applyProtection="1">
      <alignment horizontal="center" vertical="center" wrapText="1"/>
    </xf>
    <xf numFmtId="0" fontId="35" fillId="0" borderId="22" xfId="61" applyNumberFormat="1" applyFont="1" applyFill="1" applyBorder="1" applyAlignment="1" applyProtection="1">
      <alignment horizontal="center" vertical="center" wrapText="1"/>
    </xf>
    <xf numFmtId="0" fontId="35" fillId="0" borderId="17" xfId="61" applyNumberFormat="1" applyFont="1" applyFill="1" applyBorder="1" applyAlignment="1" applyProtection="1">
      <alignment horizontal="center" vertical="center" wrapText="1"/>
    </xf>
    <xf numFmtId="0" fontId="35" fillId="0" borderId="44" xfId="61" applyNumberFormat="1" applyFont="1" applyFill="1" applyBorder="1" applyAlignment="1" applyProtection="1">
      <alignment horizontal="center" vertical="center" wrapText="1"/>
    </xf>
    <xf numFmtId="0" fontId="35" fillId="0" borderId="35" xfId="61" applyFont="1" applyFill="1" applyBorder="1" applyAlignment="1">
      <alignment horizontal="center" vertical="center"/>
    </xf>
    <xf numFmtId="0" fontId="35" fillId="0" borderId="44" xfId="61" applyFont="1" applyFill="1" applyBorder="1" applyAlignment="1">
      <alignment horizontal="center" vertical="center"/>
    </xf>
    <xf numFmtId="0" fontId="35" fillId="0" borderId="17" xfId="61" applyFont="1" applyFill="1" applyBorder="1" applyAlignment="1">
      <alignment horizontal="center" vertical="center"/>
    </xf>
    <xf numFmtId="0" fontId="35" fillId="0" borderId="36" xfId="61" applyFont="1" applyFill="1" applyBorder="1" applyAlignment="1">
      <alignment vertical="center"/>
    </xf>
    <xf numFmtId="0" fontId="35" fillId="0" borderId="0" xfId="61" applyFont="1" applyFill="1" applyAlignment="1">
      <alignment vertical="center"/>
    </xf>
    <xf numFmtId="170" fontId="35" fillId="0" borderId="0" xfId="61" applyNumberFormat="1" applyFont="1" applyFill="1" applyAlignment="1">
      <alignment horizontal="right" vertical="center"/>
    </xf>
    <xf numFmtId="171" fontId="35" fillId="0" borderId="0" xfId="61" applyNumberFormat="1" applyFont="1" applyFill="1" applyAlignment="1">
      <alignment horizontal="center" vertical="center"/>
    </xf>
    <xf numFmtId="0" fontId="35" fillId="0" borderId="0" xfId="61" applyNumberFormat="1" applyFont="1" applyFill="1" applyBorder="1" applyAlignment="1" applyProtection="1">
      <alignment horizontal="left" vertical="center"/>
    </xf>
    <xf numFmtId="0" fontId="37" fillId="0" borderId="17" xfId="61" applyFont="1" applyFill="1" applyBorder="1" applyAlignment="1">
      <alignment horizontal="right" vertical="center" wrapText="1"/>
    </xf>
    <xf numFmtId="170" fontId="37" fillId="0" borderId="44" xfId="61" applyNumberFormat="1" applyFont="1" applyFill="1" applyBorder="1" applyAlignment="1">
      <alignment horizontal="right" vertical="center"/>
    </xf>
    <xf numFmtId="0" fontId="37" fillId="0" borderId="0" xfId="61" applyNumberFormat="1" applyFont="1" applyFill="1" applyBorder="1" applyAlignment="1" applyProtection="1">
      <alignment horizontal="right"/>
    </xf>
    <xf numFmtId="0" fontId="35" fillId="0" borderId="17" xfId="61" applyFont="1" applyFill="1" applyBorder="1" applyAlignment="1">
      <alignment horizontal="right" vertical="center" wrapText="1"/>
    </xf>
    <xf numFmtId="170" fontId="35" fillId="0" borderId="35" xfId="61" applyNumberFormat="1" applyFont="1" applyFill="1" applyBorder="1" applyAlignment="1">
      <alignment vertical="center"/>
    </xf>
    <xf numFmtId="0" fontId="35" fillId="0" borderId="17" xfId="61" applyFont="1" applyFill="1" applyBorder="1" applyAlignment="1">
      <alignment vertical="center" wrapText="1"/>
    </xf>
    <xf numFmtId="0" fontId="35" fillId="0" borderId="19" xfId="61" applyFont="1" applyFill="1" applyBorder="1" applyAlignment="1">
      <alignment vertical="center"/>
    </xf>
    <xf numFmtId="170" fontId="37" fillId="0" borderId="35" xfId="61" applyNumberFormat="1" applyFont="1" applyFill="1" applyBorder="1" applyAlignment="1">
      <alignment vertical="center"/>
    </xf>
    <xf numFmtId="170" fontId="35" fillId="0" borderId="46" xfId="61" applyNumberFormat="1" applyFont="1" applyFill="1" applyBorder="1" applyAlignment="1">
      <alignment horizontal="right" vertical="center"/>
    </xf>
    <xf numFmtId="0" fontId="35" fillId="0" borderId="46" xfId="61" applyNumberFormat="1" applyFont="1" applyFill="1" applyBorder="1" applyAlignment="1" applyProtection="1"/>
    <xf numFmtId="0" fontId="35" fillId="0" borderId="19" xfId="61" applyFont="1" applyFill="1" applyBorder="1" applyAlignment="1">
      <alignment horizontal="right" vertical="center"/>
    </xf>
    <xf numFmtId="0" fontId="46" fillId="0" borderId="0" xfId="62" applyFont="1" applyFill="1" applyAlignment="1">
      <alignment horizontal="center" vertical="center" wrapText="1"/>
    </xf>
    <xf numFmtId="0" fontId="46" fillId="0" borderId="0" xfId="62" applyNumberFormat="1" applyFont="1" applyFill="1" applyBorder="1" applyAlignment="1" applyProtection="1">
      <alignment horizontal="center" vertical="center" wrapText="1"/>
    </xf>
    <xf numFmtId="0" fontId="44" fillId="0" borderId="20" xfId="62" applyNumberFormat="1" applyFont="1" applyFill="1" applyBorder="1" applyAlignment="1" applyProtection="1">
      <alignment horizontal="center" vertical="center" wrapText="1"/>
    </xf>
    <xf numFmtId="0" fontId="44" fillId="0" borderId="20" xfId="62" applyNumberFormat="1" applyFont="1" applyFill="1" applyBorder="1" applyAlignment="1" applyProtection="1">
      <alignment horizontal="center" vertical="center" wrapText="1"/>
    </xf>
    <xf numFmtId="0" fontId="44" fillId="0" borderId="20" xfId="62" applyNumberFormat="1" applyFont="1" applyFill="1" applyBorder="1" applyAlignment="1" applyProtection="1">
      <alignment horizontal="center" vertical="center"/>
    </xf>
    <xf numFmtId="0" fontId="44" fillId="0" borderId="20" xfId="62" applyFont="1" applyFill="1" applyBorder="1" applyAlignment="1">
      <alignment horizontal="center" vertical="center"/>
    </xf>
    <xf numFmtId="0" fontId="44" fillId="0" borderId="12" xfId="62" applyFont="1" applyFill="1" applyBorder="1" applyAlignment="1">
      <alignment horizontal="center" vertical="center"/>
    </xf>
    <xf numFmtId="0" fontId="44" fillId="0" borderId="16" xfId="62" applyFont="1" applyFill="1" applyBorder="1" applyAlignment="1">
      <alignment horizontal="center" vertical="center"/>
    </xf>
    <xf numFmtId="0" fontId="46" fillId="0" borderId="11" xfId="62" applyNumberFormat="1" applyFont="1" applyFill="1" applyBorder="1" applyAlignment="1" applyProtection="1">
      <alignment horizontal="center" vertical="center" wrapText="1"/>
    </xf>
    <xf numFmtId="0" fontId="46" fillId="0" borderId="11" xfId="61" applyNumberFormat="1" applyFont="1" applyFill="1" applyBorder="1" applyAlignment="1" applyProtection="1">
      <alignment horizontal="center" vertical="center"/>
    </xf>
    <xf numFmtId="0" fontId="46" fillId="0" borderId="11" xfId="62" applyFont="1" applyFill="1" applyBorder="1" applyAlignment="1">
      <alignment horizontal="center" vertical="center"/>
    </xf>
    <xf numFmtId="0" fontId="46" fillId="0" borderId="11" xfId="62" applyFont="1" applyFill="1" applyBorder="1" applyAlignment="1">
      <alignment vertical="center"/>
    </xf>
    <xf numFmtId="0" fontId="44" fillId="0" borderId="17" xfId="62" applyNumberFormat="1" applyFont="1" applyFill="1" applyBorder="1" applyAlignment="1" applyProtection="1">
      <alignment horizontal="right" vertical="center" wrapText="1"/>
    </xf>
    <xf numFmtId="43" fontId="44" fillId="0" borderId="17" xfId="63" applyFont="1" applyFill="1" applyBorder="1" applyAlignment="1" applyProtection="1">
      <alignment horizontal="center" vertical="center" wrapText="1"/>
    </xf>
    <xf numFmtId="172" fontId="44" fillId="0" borderId="17" xfId="62" applyNumberFormat="1" applyFont="1" applyFill="1" applyBorder="1" applyAlignment="1" applyProtection="1">
      <alignment horizontal="center" vertical="center" wrapText="1"/>
    </xf>
    <xf numFmtId="0" fontId="46" fillId="0" borderId="17" xfId="62" applyNumberFormat="1" applyFont="1" applyFill="1" applyBorder="1" applyAlignment="1" applyProtection="1">
      <alignment horizontal="right" vertical="center" wrapText="1"/>
    </xf>
    <xf numFmtId="43" fontId="46" fillId="0" borderId="17" xfId="63" applyFont="1" applyFill="1" applyBorder="1" applyAlignment="1" applyProtection="1">
      <alignment horizontal="center" vertical="center" wrapText="1"/>
    </xf>
    <xf numFmtId="172" fontId="46" fillId="0" borderId="17" xfId="62" applyNumberFormat="1" applyFont="1" applyFill="1" applyBorder="1" applyAlignment="1" applyProtection="1">
      <alignment horizontal="center" vertical="center" wrapText="1"/>
    </xf>
    <xf numFmtId="172" fontId="35" fillId="0" borderId="17" xfId="61" applyNumberFormat="1" applyFont="1" applyFill="1" applyBorder="1" applyAlignment="1" applyProtection="1">
      <alignment horizontal="center" vertical="center"/>
    </xf>
    <xf numFmtId="171" fontId="35" fillId="0" borderId="19" xfId="61" applyNumberFormat="1" applyFont="1" applyFill="1" applyBorder="1" applyAlignment="1" applyProtection="1">
      <alignment horizontal="center" vertical="center"/>
    </xf>
    <xf numFmtId="171" fontId="35" fillId="0" borderId="0" xfId="61" applyNumberFormat="1" applyFont="1" applyFill="1" applyBorder="1" applyAlignment="1" applyProtection="1">
      <alignment horizontal="center" vertical="center"/>
    </xf>
    <xf numFmtId="0" fontId="46" fillId="0" borderId="17" xfId="62" applyNumberFormat="1" applyFont="1" applyFill="1" applyBorder="1" applyAlignment="1" applyProtection="1">
      <alignment horizontal="center" vertical="center" wrapText="1"/>
    </xf>
    <xf numFmtId="0" fontId="46" fillId="0" borderId="17" xfId="61" applyNumberFormat="1" applyFont="1" applyFill="1" applyBorder="1" applyAlignment="1" applyProtection="1">
      <alignment horizontal="center" vertical="center"/>
    </xf>
    <xf numFmtId="0" fontId="46" fillId="0" borderId="17" xfId="62" applyFont="1" applyFill="1" applyBorder="1" applyAlignment="1">
      <alignment horizontal="center" vertical="center"/>
    </xf>
    <xf numFmtId="0" fontId="46" fillId="0" borderId="17" xfId="62" applyFont="1" applyFill="1" applyBorder="1" applyAlignment="1">
      <alignment vertical="center"/>
    </xf>
    <xf numFmtId="2" fontId="44" fillId="0" borderId="17" xfId="62" applyNumberFormat="1" applyFont="1" applyFill="1" applyBorder="1" applyAlignment="1" applyProtection="1">
      <alignment horizontal="center" vertical="center" wrapText="1"/>
    </xf>
    <xf numFmtId="2" fontId="46" fillId="0" borderId="17" xfId="62" applyNumberFormat="1" applyFont="1" applyFill="1" applyBorder="1" applyAlignment="1" applyProtection="1">
      <alignment horizontal="center" vertical="center" wrapText="1"/>
    </xf>
    <xf numFmtId="0" fontId="37" fillId="0" borderId="0" xfId="61" applyNumberFormat="1" applyFont="1" applyFill="1" applyBorder="1" applyAlignment="1" applyProtection="1">
      <alignment horizontal="center" vertical="center" wrapText="1"/>
    </xf>
    <xf numFmtId="0" fontId="37" fillId="0" borderId="10" xfId="61" applyNumberFormat="1" applyFont="1" applyFill="1" applyBorder="1" applyAlignment="1" applyProtection="1">
      <alignment horizontal="left" vertical="center" wrapText="1"/>
    </xf>
    <xf numFmtId="0" fontId="37" fillId="0" borderId="42" xfId="61" applyNumberFormat="1" applyFont="1" applyFill="1" applyBorder="1" applyAlignment="1" applyProtection="1">
      <alignment horizontal="center" vertical="center" wrapText="1"/>
    </xf>
    <xf numFmtId="0" fontId="37" fillId="0" borderId="16" xfId="61" applyFont="1" applyFill="1" applyBorder="1" applyAlignment="1">
      <alignment horizontal="center" vertical="center" wrapText="1"/>
    </xf>
    <xf numFmtId="0" fontId="37" fillId="0" borderId="42" xfId="61" applyFont="1" applyFill="1" applyBorder="1" applyAlignment="1">
      <alignment horizontal="center" vertical="center" wrapText="1"/>
    </xf>
    <xf numFmtId="0" fontId="37" fillId="0" borderId="43" xfId="61" applyNumberFormat="1" applyFont="1" applyFill="1" applyBorder="1" applyAlignment="1" applyProtection="1">
      <alignment horizontal="center" vertical="center" wrapText="1"/>
    </xf>
    <xf numFmtId="0" fontId="37" fillId="0" borderId="41" xfId="61" applyFont="1" applyFill="1" applyBorder="1" applyAlignment="1">
      <alignment horizontal="center" vertical="center" wrapText="1"/>
    </xf>
    <xf numFmtId="0" fontId="37" fillId="0" borderId="43" xfId="61" applyFont="1" applyFill="1" applyBorder="1" applyAlignment="1">
      <alignment horizontal="center" vertical="center" wrapText="1"/>
    </xf>
    <xf numFmtId="1" fontId="35" fillId="0" borderId="44" xfId="61" applyNumberFormat="1" applyFont="1" applyFill="1" applyBorder="1" applyAlignment="1" applyProtection="1">
      <alignment horizontal="center" vertical="center"/>
    </xf>
    <xf numFmtId="0" fontId="35" fillId="0" borderId="19" xfId="61" applyFont="1" applyFill="1" applyBorder="1" applyAlignment="1">
      <alignment vertical="center" wrapText="1"/>
    </xf>
    <xf numFmtId="1" fontId="35" fillId="0" borderId="46" xfId="61" applyNumberFormat="1" applyFont="1" applyFill="1" applyBorder="1" applyAlignment="1" applyProtection="1">
      <alignment horizontal="center" vertical="center"/>
    </xf>
    <xf numFmtId="0" fontId="37" fillId="0" borderId="0" xfId="61" applyFont="1" applyFill="1" applyAlignment="1">
      <alignment horizontal="right" vertical="center"/>
    </xf>
    <xf numFmtId="170" fontId="37" fillId="0" borderId="0" xfId="61" applyNumberFormat="1" applyFont="1" applyFill="1" applyAlignment="1">
      <alignment horizontal="right" vertical="center"/>
    </xf>
    <xf numFmtId="0" fontId="44" fillId="0" borderId="0" xfId="62" applyFont="1" applyFill="1" applyAlignment="1">
      <alignment horizontal="center" vertical="center" wrapText="1"/>
    </xf>
    <xf numFmtId="0" fontId="44" fillId="0" borderId="20" xfId="61" applyNumberFormat="1" applyFont="1" applyFill="1" applyBorder="1" applyAlignment="1" applyProtection="1">
      <alignment horizontal="center" vertical="center" wrapText="1"/>
    </xf>
    <xf numFmtId="0" fontId="44" fillId="0" borderId="20" xfId="62" applyFont="1" applyFill="1" applyBorder="1" applyAlignment="1">
      <alignment horizontal="center" vertical="center" wrapText="1"/>
    </xf>
    <xf numFmtId="0" fontId="44" fillId="0" borderId="12" xfId="62" applyFont="1" applyFill="1" applyBorder="1" applyAlignment="1">
      <alignment horizontal="center" vertical="center" wrapText="1"/>
    </xf>
    <xf numFmtId="0" fontId="44" fillId="0" borderId="16" xfId="62" applyFont="1" applyFill="1" applyBorder="1" applyAlignment="1">
      <alignment horizontal="center" vertical="center" wrapText="1"/>
    </xf>
    <xf numFmtId="0" fontId="44" fillId="0" borderId="11" xfId="62" applyNumberFormat="1" applyFont="1" applyFill="1" applyBorder="1" applyAlignment="1" applyProtection="1">
      <alignment horizontal="center" vertical="center" wrapText="1"/>
    </xf>
    <xf numFmtId="0" fontId="44" fillId="0" borderId="11" xfId="61" applyNumberFormat="1" applyFont="1" applyFill="1" applyBorder="1" applyAlignment="1" applyProtection="1">
      <alignment horizontal="center" vertical="center" wrapText="1"/>
    </xf>
    <xf numFmtId="0" fontId="44" fillId="0" borderId="11" xfId="62" applyFont="1" applyFill="1" applyBorder="1" applyAlignment="1">
      <alignment horizontal="center" vertical="center" wrapText="1"/>
    </xf>
    <xf numFmtId="0" fontId="44" fillId="0" borderId="0" xfId="62" applyFont="1" applyFill="1" applyAlignment="1">
      <alignment horizontal="left" vertical="center" wrapText="1"/>
    </xf>
    <xf numFmtId="0" fontId="45" fillId="0" borderId="16" xfId="62" applyFont="1" applyFill="1" applyBorder="1" applyAlignment="1">
      <alignment horizontal="center" vertical="center" wrapText="1"/>
    </xf>
    <xf numFmtId="0" fontId="41" fillId="0" borderId="0" xfId="61" applyNumberFormat="1" applyFont="1" applyFill="1" applyBorder="1" applyAlignment="1" applyProtection="1">
      <alignment horizontal="center" vertical="center"/>
    </xf>
    <xf numFmtId="0" fontId="42" fillId="0" borderId="0" xfId="61" applyNumberFormat="1" applyFont="1" applyFill="1" applyBorder="1" applyAlignment="1" applyProtection="1">
      <alignment horizontal="left"/>
    </xf>
    <xf numFmtId="0" fontId="42" fillId="0" borderId="0" xfId="61" applyNumberFormat="1" applyFont="1" applyFill="1" applyBorder="1" applyAlignment="1" applyProtection="1">
      <alignment vertical="center" wrapText="1"/>
    </xf>
    <xf numFmtId="0" fontId="42" fillId="0" borderId="0" xfId="61" applyNumberFormat="1" applyFont="1" applyFill="1" applyBorder="1" applyAlignment="1" applyProtection="1">
      <alignment vertical="center"/>
    </xf>
    <xf numFmtId="41" fontId="42" fillId="0" borderId="0" xfId="61" applyNumberFormat="1" applyFont="1" applyFill="1" applyBorder="1" applyAlignment="1" applyProtection="1">
      <alignment vertical="center"/>
    </xf>
    <xf numFmtId="0" fontId="42" fillId="0" borderId="0" xfId="61" applyNumberFormat="1" applyFont="1" applyFill="1" applyBorder="1" applyAlignment="1" applyProtection="1"/>
    <xf numFmtId="0" fontId="41" fillId="0" borderId="11" xfId="61" applyNumberFormat="1" applyFont="1" applyFill="1" applyBorder="1" applyAlignment="1" applyProtection="1">
      <alignment horizontal="center" vertical="center" wrapText="1"/>
    </xf>
    <xf numFmtId="0" fontId="41" fillId="0" borderId="12" xfId="61" applyNumberFormat="1" applyFont="1" applyFill="1" applyBorder="1" applyAlignment="1" applyProtection="1">
      <alignment horizontal="center" vertical="center"/>
    </xf>
    <xf numFmtId="0" fontId="41" fillId="0" borderId="12" xfId="61" applyNumberFormat="1" applyFont="1" applyFill="1" applyBorder="1" applyAlignment="1" applyProtection="1">
      <alignment horizontal="center" vertical="center"/>
    </xf>
    <xf numFmtId="0" fontId="41" fillId="0" borderId="13" xfId="61" applyNumberFormat="1" applyFont="1" applyFill="1" applyBorder="1" applyAlignment="1" applyProtection="1">
      <alignment horizontal="center" vertical="center"/>
    </xf>
    <xf numFmtId="0" fontId="41" fillId="0" borderId="16" xfId="61" applyNumberFormat="1" applyFont="1" applyFill="1" applyBorder="1" applyAlignment="1" applyProtection="1">
      <alignment horizontal="center" vertical="center"/>
    </xf>
    <xf numFmtId="0" fontId="47" fillId="0" borderId="19" xfId="61" applyNumberFormat="1" applyFont="1" applyFill="1" applyBorder="1" applyAlignment="1" applyProtection="1">
      <alignment horizontal="center" vertical="center" wrapText="1"/>
    </xf>
    <xf numFmtId="0" fontId="41" fillId="0" borderId="20" xfId="61" applyNumberFormat="1" applyFont="1" applyFill="1" applyBorder="1" applyAlignment="1" applyProtection="1">
      <alignment horizontal="center" vertical="center"/>
    </xf>
    <xf numFmtId="0" fontId="41" fillId="0" borderId="20" xfId="61" applyNumberFormat="1" applyFont="1" applyFill="1" applyBorder="1" applyAlignment="1" applyProtection="1">
      <alignment horizontal="center" vertical="center" wrapText="1"/>
    </xf>
    <xf numFmtId="0" fontId="48" fillId="0" borderId="16" xfId="62" applyFont="1" applyFill="1" applyBorder="1" applyAlignment="1">
      <alignment horizontal="center" vertical="center" wrapText="1"/>
    </xf>
    <xf numFmtId="0" fontId="41" fillId="0" borderId="11" xfId="61" applyNumberFormat="1" applyFont="1" applyFill="1" applyBorder="1" applyAlignment="1" applyProtection="1">
      <alignment horizontal="center" vertical="center" wrapText="1"/>
    </xf>
    <xf numFmtId="0" fontId="41" fillId="0" borderId="11" xfId="61" applyNumberFormat="1" applyFont="1" applyFill="1" applyBorder="1" applyAlignment="1" applyProtection="1">
      <alignment horizontal="center" vertical="center"/>
    </xf>
    <xf numFmtId="0" fontId="41" fillId="0" borderId="17" xfId="61" applyFont="1" applyFill="1" applyBorder="1" applyAlignment="1">
      <alignment horizontal="right" vertical="center" wrapText="1"/>
    </xf>
    <xf numFmtId="43" fontId="41" fillId="0" borderId="17" xfId="63" applyFont="1" applyFill="1" applyBorder="1" applyAlignment="1" applyProtection="1">
      <alignment horizontal="center" vertical="center" wrapText="1"/>
    </xf>
    <xf numFmtId="173" fontId="41" fillId="0" borderId="17" xfId="61" applyNumberFormat="1" applyFont="1" applyFill="1" applyBorder="1" applyAlignment="1">
      <alignment horizontal="center" vertical="center"/>
    </xf>
    <xf numFmtId="0" fontId="42" fillId="0" borderId="17" xfId="61" applyNumberFormat="1" applyFont="1" applyFill="1" applyBorder="1" applyAlignment="1" applyProtection="1"/>
    <xf numFmtId="4" fontId="42" fillId="0" borderId="17" xfId="61" applyNumberFormat="1" applyFont="1" applyFill="1" applyBorder="1" applyAlignment="1">
      <alignment horizontal="right" vertical="center"/>
    </xf>
    <xf numFmtId="173" fontId="42" fillId="0" borderId="17" xfId="61" applyNumberFormat="1" applyFont="1" applyFill="1" applyBorder="1" applyAlignment="1" applyProtection="1">
      <alignment horizontal="center" vertical="center"/>
    </xf>
    <xf numFmtId="0" fontId="42" fillId="0" borderId="17" xfId="61" applyFont="1" applyFill="1" applyBorder="1" applyAlignment="1">
      <alignment vertical="center"/>
    </xf>
    <xf numFmtId="43" fontId="42" fillId="0" borderId="17" xfId="61" applyNumberFormat="1" applyFont="1" applyFill="1" applyBorder="1" applyAlignment="1" applyProtection="1"/>
    <xf numFmtId="0" fontId="42" fillId="0" borderId="19" xfId="61" applyNumberFormat="1" applyFont="1" applyFill="1" applyBorder="1" applyAlignment="1" applyProtection="1"/>
    <xf numFmtId="0" fontId="48" fillId="0" borderId="11" xfId="62" applyFont="1" applyFill="1" applyBorder="1" applyAlignment="1">
      <alignment horizontal="center" vertical="center" wrapText="1"/>
    </xf>
    <xf numFmtId="4" fontId="42" fillId="0" borderId="17" xfId="61" applyNumberFormat="1" applyFont="1" applyFill="1" applyBorder="1" applyAlignment="1">
      <alignment horizontal="right" vertical="center" wrapText="1"/>
    </xf>
    <xf numFmtId="170" fontId="42" fillId="0" borderId="17" xfId="61" applyNumberFormat="1" applyFont="1" applyFill="1" applyBorder="1" applyAlignment="1">
      <alignment horizontal="right" vertical="center" wrapText="1"/>
    </xf>
    <xf numFmtId="0" fontId="42" fillId="0" borderId="17" xfId="61" applyFont="1" applyFill="1" applyBorder="1" applyAlignment="1">
      <alignment vertical="center" wrapText="1"/>
    </xf>
    <xf numFmtId="0" fontId="42" fillId="0" borderId="17" xfId="61" applyNumberFormat="1" applyFont="1" applyFill="1" applyBorder="1" applyAlignment="1" applyProtection="1">
      <alignment wrapText="1"/>
    </xf>
    <xf numFmtId="0" fontId="42" fillId="0" borderId="19" xfId="61" applyFont="1" applyFill="1" applyBorder="1" applyAlignment="1">
      <alignment vertical="center"/>
    </xf>
    <xf numFmtId="170" fontId="42" fillId="0" borderId="19" xfId="61" applyNumberFormat="1" applyFont="1" applyFill="1" applyBorder="1" applyAlignment="1">
      <alignment horizontal="right" vertical="center"/>
    </xf>
    <xf numFmtId="0" fontId="42" fillId="0" borderId="0" xfId="61" applyFont="1" applyFill="1" applyAlignment="1">
      <alignment vertical="center"/>
    </xf>
    <xf numFmtId="170" fontId="42" fillId="0" borderId="0" xfId="61" applyNumberFormat="1" applyFont="1" applyFill="1" applyAlignment="1">
      <alignment horizontal="right" vertical="center"/>
    </xf>
    <xf numFmtId="173" fontId="42" fillId="0" borderId="19" xfId="61" applyNumberFormat="1" applyFont="1" applyFill="1" applyBorder="1" applyAlignment="1" applyProtection="1"/>
    <xf numFmtId="4" fontId="42" fillId="0" borderId="19" xfId="61" applyNumberFormat="1" applyFont="1" applyFill="1" applyBorder="1" applyAlignment="1">
      <alignment horizontal="right" vertical="center"/>
    </xf>
    <xf numFmtId="171" fontId="42" fillId="0" borderId="19" xfId="61" applyNumberFormat="1" applyFont="1" applyFill="1" applyBorder="1" applyAlignment="1" applyProtection="1">
      <alignment horizontal="center" vertical="center"/>
    </xf>
    <xf numFmtId="4" fontId="42" fillId="0" borderId="0" xfId="61" applyNumberFormat="1" applyFont="1" applyFill="1" applyAlignment="1">
      <alignment horizontal="right" vertical="center"/>
    </xf>
    <xf numFmtId="171" fontId="42" fillId="0" borderId="0" xfId="61" applyNumberFormat="1" applyFont="1" applyFill="1" applyBorder="1" applyAlignment="1" applyProtection="1">
      <alignment horizontal="center" vertical="center"/>
    </xf>
    <xf numFmtId="0" fontId="48" fillId="0" borderId="11" xfId="62" applyFont="1" applyFill="1" applyBorder="1" applyAlignment="1">
      <alignment horizontal="left" vertical="center" wrapText="1"/>
    </xf>
    <xf numFmtId="173" fontId="41" fillId="0" borderId="17" xfId="61" applyNumberFormat="1" applyFont="1" applyFill="1" applyBorder="1" applyAlignment="1">
      <alignment horizontal="left" vertical="center"/>
    </xf>
    <xf numFmtId="173" fontId="42" fillId="0" borderId="17" xfId="61" applyNumberFormat="1" applyFont="1" applyFill="1" applyBorder="1" applyAlignment="1" applyProtection="1">
      <alignment horizontal="left" vertical="center"/>
    </xf>
    <xf numFmtId="0" fontId="41" fillId="0" borderId="19" xfId="61" applyFont="1" applyFill="1" applyBorder="1" applyAlignment="1">
      <alignment horizontal="right" vertical="center"/>
    </xf>
    <xf numFmtId="0" fontId="4" fillId="35" borderId="21" xfId="48" applyFont="1" applyFill="1" applyBorder="1" applyAlignment="1">
      <alignment horizontal="center"/>
    </xf>
    <xf numFmtId="0" fontId="4" fillId="35" borderId="23" xfId="48" applyFont="1" applyFill="1" applyBorder="1" applyAlignment="1">
      <alignment horizontal="center"/>
    </xf>
    <xf numFmtId="0" fontId="4" fillId="35" borderId="41" xfId="48" applyFont="1" applyFill="1" applyBorder="1" applyAlignment="1">
      <alignment horizontal="center"/>
    </xf>
    <xf numFmtId="0" fontId="49" fillId="0" borderId="0" xfId="64"/>
    <xf numFmtId="0" fontId="4" fillId="35" borderId="22" xfId="48" applyFont="1" applyFill="1" applyBorder="1" applyAlignment="1">
      <alignment horizontal="center"/>
    </xf>
    <xf numFmtId="0" fontId="4" fillId="35" borderId="0" xfId="48" applyFont="1" applyFill="1" applyBorder="1" applyAlignment="1">
      <alignment horizontal="center"/>
    </xf>
    <xf numFmtId="0" fontId="4" fillId="35" borderId="35" xfId="48" applyFont="1" applyFill="1" applyBorder="1" applyAlignment="1">
      <alignment horizontal="center"/>
    </xf>
    <xf numFmtId="174" fontId="4" fillId="35" borderId="22" xfId="48" applyNumberFormat="1" applyFont="1" applyFill="1" applyBorder="1" applyAlignment="1">
      <alignment horizontal="center"/>
    </xf>
    <xf numFmtId="174" fontId="4" fillId="35" borderId="0" xfId="48" applyNumberFormat="1" applyFont="1" applyFill="1" applyBorder="1" applyAlignment="1">
      <alignment horizontal="center"/>
    </xf>
    <xf numFmtId="174" fontId="4" fillId="35" borderId="35" xfId="48" applyNumberFormat="1" applyFont="1" applyFill="1" applyBorder="1" applyAlignment="1">
      <alignment horizontal="center"/>
    </xf>
    <xf numFmtId="174" fontId="4" fillId="0" borderId="0" xfId="48" applyNumberFormat="1" applyFont="1" applyAlignment="1"/>
    <xf numFmtId="0" fontId="5" fillId="35" borderId="22" xfId="48" applyFont="1" applyFill="1" applyBorder="1" applyAlignment="1">
      <alignment horizontal="center"/>
    </xf>
    <xf numFmtId="0" fontId="5" fillId="35" borderId="0" xfId="48" applyFont="1" applyFill="1" applyBorder="1" applyAlignment="1">
      <alignment horizontal="center"/>
    </xf>
    <xf numFmtId="0" fontId="5" fillId="35" borderId="35" xfId="48" applyFont="1" applyFill="1" applyBorder="1" applyAlignment="1">
      <alignment horizontal="center"/>
    </xf>
    <xf numFmtId="0" fontId="50" fillId="35" borderId="22" xfId="48" applyFont="1" applyFill="1" applyBorder="1" applyAlignment="1">
      <alignment wrapText="1"/>
    </xf>
    <xf numFmtId="0" fontId="50" fillId="35" borderId="0" xfId="48" applyFont="1" applyFill="1" applyBorder="1"/>
    <xf numFmtId="0" fontId="50" fillId="35" borderId="35" xfId="48" applyFont="1" applyFill="1" applyBorder="1"/>
    <xf numFmtId="0" fontId="7" fillId="35" borderId="11" xfId="48" applyFont="1" applyFill="1" applyBorder="1" applyAlignment="1">
      <alignment horizontal="center" vertical="center" wrapText="1"/>
    </xf>
    <xf numFmtId="0" fontId="7" fillId="35" borderId="41" xfId="48" applyFont="1" applyFill="1" applyBorder="1" applyAlignment="1">
      <alignment horizontal="center" vertical="center" wrapText="1"/>
    </xf>
    <xf numFmtId="0" fontId="7" fillId="35" borderId="19" xfId="48" applyFont="1" applyFill="1" applyBorder="1" applyAlignment="1">
      <alignment horizontal="center" vertical="center" wrapText="1"/>
    </xf>
    <xf numFmtId="0" fontId="7" fillId="35" borderId="37" xfId="48" applyFont="1" applyFill="1" applyBorder="1" applyAlignment="1">
      <alignment horizontal="center" vertical="center" wrapText="1"/>
    </xf>
    <xf numFmtId="0" fontId="8" fillId="35" borderId="11" xfId="48" applyFont="1" applyFill="1" applyBorder="1" applyAlignment="1">
      <alignment vertical="center" wrapText="1"/>
    </xf>
    <xf numFmtId="3" fontId="8" fillId="35" borderId="11" xfId="48" applyNumberFormat="1" applyFont="1" applyFill="1" applyBorder="1" applyAlignment="1">
      <alignment horizontal="right" vertical="center"/>
    </xf>
    <xf numFmtId="170" fontId="43" fillId="0" borderId="0" xfId="64" applyNumberFormat="1" applyFont="1" applyAlignment="1">
      <alignment horizontal="right" vertical="center"/>
    </xf>
    <xf numFmtId="0" fontId="11" fillId="35" borderId="17" xfId="48" applyFont="1" applyFill="1" applyBorder="1" applyAlignment="1">
      <alignment vertical="center" wrapText="1"/>
    </xf>
    <xf numFmtId="0" fontId="11" fillId="35" borderId="17" xfId="48" applyFont="1" applyFill="1" applyBorder="1" applyAlignment="1">
      <alignment horizontal="right" vertical="center"/>
    </xf>
    <xf numFmtId="0" fontId="8" fillId="35" borderId="17" xfId="48" applyFont="1" applyFill="1" applyBorder="1" applyAlignment="1">
      <alignment vertical="center" wrapText="1"/>
    </xf>
    <xf numFmtId="3" fontId="8" fillId="35" borderId="17" xfId="48" applyNumberFormat="1" applyFont="1" applyFill="1" applyBorder="1" applyAlignment="1">
      <alignment horizontal="right" vertical="center"/>
    </xf>
    <xf numFmtId="167" fontId="11" fillId="35" borderId="17" xfId="65" applyNumberFormat="1" applyFont="1" applyFill="1" applyBorder="1" applyAlignment="1">
      <alignment horizontal="right" vertical="center"/>
    </xf>
    <xf numFmtId="3" fontId="11" fillId="35" borderId="17" xfId="48" applyNumberFormat="1" applyFont="1" applyFill="1" applyBorder="1" applyAlignment="1">
      <alignment horizontal="right" vertical="center"/>
    </xf>
    <xf numFmtId="0" fontId="51" fillId="35" borderId="22" xfId="64" applyFont="1" applyFill="1" applyBorder="1" applyAlignment="1">
      <alignment horizontal="left" vertical="center"/>
    </xf>
    <xf numFmtId="0" fontId="51" fillId="35" borderId="22" xfId="64" applyFont="1" applyFill="1" applyBorder="1" applyAlignment="1">
      <alignment horizontal="left" vertical="center" wrapText="1"/>
    </xf>
    <xf numFmtId="0" fontId="51" fillId="35" borderId="22" xfId="64" applyFont="1" applyFill="1" applyBorder="1" applyAlignment="1">
      <alignment vertical="center"/>
    </xf>
    <xf numFmtId="0" fontId="51" fillId="35" borderId="22" xfId="64" applyFont="1" applyFill="1" applyBorder="1" applyAlignment="1">
      <alignment vertical="center" wrapText="1"/>
    </xf>
    <xf numFmtId="0" fontId="51" fillId="35" borderId="17" xfId="64" applyFont="1" applyFill="1" applyBorder="1" applyAlignment="1">
      <alignment vertical="center"/>
    </xf>
    <xf numFmtId="0" fontId="51" fillId="35" borderId="23" xfId="64" applyFont="1" applyFill="1" applyBorder="1" applyAlignment="1">
      <alignment vertical="center"/>
    </xf>
    <xf numFmtId="3" fontId="11" fillId="35" borderId="23" xfId="48" applyNumberFormat="1" applyFont="1" applyFill="1" applyBorder="1" applyAlignment="1">
      <alignment horizontal="right" vertical="center"/>
    </xf>
    <xf numFmtId="0" fontId="11" fillId="35" borderId="0" xfId="48" applyFont="1" applyFill="1" applyBorder="1" applyAlignment="1">
      <alignment vertical="center" wrapText="1"/>
    </xf>
    <xf numFmtId="3" fontId="11" fillId="35" borderId="0" xfId="48" applyNumberFormat="1" applyFont="1" applyFill="1" applyBorder="1" applyAlignment="1">
      <alignment horizontal="right" vertical="center"/>
    </xf>
    <xf numFmtId="0" fontId="7" fillId="35" borderId="11" xfId="48" applyFont="1" applyFill="1" applyBorder="1" applyAlignment="1">
      <alignment horizontal="center" vertical="center" wrapText="1"/>
    </xf>
    <xf numFmtId="0" fontId="7" fillId="35" borderId="41" xfId="48" applyFont="1" applyFill="1" applyBorder="1" applyAlignment="1">
      <alignment horizontal="center" vertical="center" wrapText="1"/>
    </xf>
    <xf numFmtId="0" fontId="7" fillId="35" borderId="19" xfId="48" applyFont="1" applyFill="1" applyBorder="1" applyAlignment="1">
      <alignment horizontal="center" vertical="center" wrapText="1"/>
    </xf>
    <xf numFmtId="0" fontId="7" fillId="35" borderId="37" xfId="48" applyFont="1" applyFill="1" applyBorder="1" applyAlignment="1">
      <alignment horizontal="center" vertical="center" wrapText="1"/>
    </xf>
    <xf numFmtId="3" fontId="11" fillId="35" borderId="35" xfId="48" applyNumberFormat="1" applyFont="1" applyFill="1" applyBorder="1" applyAlignment="1">
      <alignment horizontal="right" vertical="center"/>
    </xf>
    <xf numFmtId="167" fontId="11" fillId="35" borderId="17" xfId="65" applyNumberFormat="1" applyFont="1" applyFill="1" applyBorder="1" applyAlignment="1">
      <alignment vertical="center"/>
    </xf>
    <xf numFmtId="3" fontId="11" fillId="35" borderId="17" xfId="48" applyNumberFormat="1" applyFont="1" applyFill="1" applyBorder="1" applyAlignment="1">
      <alignment vertical="center"/>
    </xf>
    <xf numFmtId="0" fontId="9" fillId="35" borderId="19" xfId="48" applyFont="1" applyFill="1" applyBorder="1" applyAlignment="1">
      <alignment vertical="center" wrapText="1"/>
    </xf>
    <xf numFmtId="0" fontId="9" fillId="35" borderId="19" xfId="48" applyFont="1" applyFill="1" applyBorder="1" applyAlignment="1">
      <alignment horizontal="right" vertical="center"/>
    </xf>
    <xf numFmtId="0" fontId="4" fillId="35" borderId="0" xfId="48" applyFont="1" applyFill="1" applyAlignment="1">
      <alignment horizontal="center"/>
    </xf>
    <xf numFmtId="174" fontId="4" fillId="35" borderId="0" xfId="48" applyNumberFormat="1" applyFont="1" applyFill="1" applyAlignment="1">
      <alignment horizontal="center"/>
    </xf>
    <xf numFmtId="0" fontId="5" fillId="35" borderId="0" xfId="48" applyFont="1" applyFill="1" applyAlignment="1">
      <alignment horizontal="center"/>
    </xf>
    <xf numFmtId="0" fontId="16" fillId="35" borderId="0" xfId="48" applyFont="1" applyFill="1"/>
    <xf numFmtId="0" fontId="50" fillId="35" borderId="0" xfId="48" applyFont="1" applyFill="1" applyAlignment="1">
      <alignment wrapText="1"/>
    </xf>
    <xf numFmtId="0" fontId="50" fillId="35" borderId="0" xfId="48" applyFont="1" applyFill="1"/>
    <xf numFmtId="0" fontId="7" fillId="35" borderId="12" xfId="48" applyFont="1" applyFill="1" applyBorder="1" applyAlignment="1">
      <alignment horizontal="center" vertical="center" wrapText="1"/>
    </xf>
    <xf numFmtId="0" fontId="7" fillId="35" borderId="16" xfId="48" applyFont="1" applyFill="1" applyBorder="1" applyAlignment="1">
      <alignment horizontal="center" vertical="center" wrapText="1"/>
    </xf>
    <xf numFmtId="0" fontId="7" fillId="35" borderId="12" xfId="48" applyFont="1" applyFill="1" applyBorder="1" applyAlignment="1">
      <alignment horizontal="center" vertical="center" wrapText="1"/>
    </xf>
    <xf numFmtId="0" fontId="8" fillId="35" borderId="22" xfId="48" applyFont="1" applyFill="1" applyBorder="1" applyAlignment="1"/>
    <xf numFmtId="0" fontId="3" fillId="35" borderId="35" xfId="48" applyFill="1" applyBorder="1" applyAlignment="1">
      <alignment wrapText="1"/>
    </xf>
    <xf numFmtId="3" fontId="8" fillId="35" borderId="11" xfId="48" applyNumberFormat="1" applyFont="1" applyFill="1" applyBorder="1" applyAlignment="1">
      <alignment vertical="center"/>
    </xf>
    <xf numFmtId="0" fontId="9" fillId="35" borderId="22" xfId="48" applyFont="1" applyFill="1" applyBorder="1"/>
    <xf numFmtId="0" fontId="3" fillId="35" borderId="22" xfId="48" applyFill="1" applyBorder="1"/>
    <xf numFmtId="0" fontId="11" fillId="35" borderId="35" xfId="48" applyFont="1" applyFill="1" applyBorder="1" applyAlignment="1">
      <alignment vertical="top" wrapText="1"/>
    </xf>
    <xf numFmtId="0" fontId="11" fillId="35" borderId="0" xfId="48" applyFont="1" applyFill="1" applyBorder="1" applyAlignment="1">
      <alignment vertical="top" wrapText="1"/>
    </xf>
    <xf numFmtId="0" fontId="11" fillId="35" borderId="22" xfId="48" applyFont="1" applyFill="1" applyBorder="1" applyAlignment="1"/>
    <xf numFmtId="0" fontId="11" fillId="35" borderId="0" xfId="48" applyFont="1" applyFill="1" applyBorder="1" applyAlignment="1">
      <alignment wrapText="1"/>
    </xf>
    <xf numFmtId="0" fontId="11" fillId="35" borderId="35" xfId="48" applyFont="1" applyFill="1" applyBorder="1" applyAlignment="1">
      <alignment wrapText="1"/>
    </xf>
    <xf numFmtId="0" fontId="52" fillId="0" borderId="48" xfId="64" applyFont="1" applyBorder="1" applyAlignment="1">
      <alignment horizontal="left" indent="1"/>
    </xf>
    <xf numFmtId="0" fontId="8" fillId="35" borderId="36" xfId="48" applyFont="1" applyFill="1" applyBorder="1" applyAlignment="1"/>
    <xf numFmtId="0" fontId="11" fillId="0" borderId="37" xfId="48" applyFont="1" applyBorder="1" applyAlignment="1">
      <alignment wrapText="1"/>
    </xf>
    <xf numFmtId="3" fontId="11" fillId="35" borderId="19" xfId="48" applyNumberFormat="1" applyFont="1" applyFill="1" applyBorder="1" applyAlignment="1">
      <alignment horizontal="right" vertical="center"/>
    </xf>
    <xf numFmtId="0" fontId="3" fillId="35" borderId="36" xfId="48" applyFill="1" applyBorder="1"/>
    <xf numFmtId="0" fontId="11" fillId="35" borderId="37" xfId="48" applyFont="1" applyFill="1" applyBorder="1" applyAlignment="1">
      <alignment vertical="top" wrapText="1"/>
    </xf>
    <xf numFmtId="3" fontId="11" fillId="35" borderId="19" xfId="48" applyNumberFormat="1" applyFont="1" applyFill="1" applyBorder="1" applyAlignment="1">
      <alignment horizontal="right"/>
    </xf>
    <xf numFmtId="3" fontId="12" fillId="35" borderId="19" xfId="48" applyNumberFormat="1" applyFont="1" applyFill="1" applyBorder="1" applyAlignment="1">
      <alignment horizontal="right"/>
    </xf>
    <xf numFmtId="0" fontId="3" fillId="0" borderId="0" xfId="48" applyBorder="1"/>
    <xf numFmtId="0" fontId="11" fillId="0" borderId="0" xfId="48" applyFont="1" applyBorder="1" applyAlignment="1">
      <alignment wrapText="1"/>
    </xf>
    <xf numFmtId="3" fontId="11" fillId="0" borderId="0" xfId="48" applyNumberFormat="1" applyFont="1" applyBorder="1" applyAlignment="1">
      <alignment horizontal="right"/>
    </xf>
    <xf numFmtId="3" fontId="12" fillId="0" borderId="0" xfId="48" applyNumberFormat="1" applyFont="1" applyBorder="1" applyAlignment="1">
      <alignment horizontal="right"/>
    </xf>
    <xf numFmtId="0" fontId="3" fillId="0" borderId="0" xfId="48"/>
    <xf numFmtId="0" fontId="3" fillId="0" borderId="0" xfId="48" applyAlignment="1">
      <alignment wrapText="1"/>
    </xf>
    <xf numFmtId="0" fontId="4" fillId="0" borderId="0" xfId="66" applyFont="1" applyAlignment="1">
      <alignment horizontal="center"/>
    </xf>
    <xf numFmtId="0" fontId="3" fillId="0" borderId="0" xfId="66" applyAlignment="1"/>
    <xf numFmtId="43" fontId="3" fillId="0" borderId="0" xfId="1" applyNumberFormat="1" applyAlignment="1"/>
    <xf numFmtId="174" fontId="4" fillId="0" borderId="0" xfId="66" applyNumberFormat="1" applyFont="1" applyAlignment="1">
      <alignment horizontal="center"/>
    </xf>
    <xf numFmtId="0" fontId="5" fillId="0" borderId="0" xfId="66" applyFont="1" applyAlignment="1">
      <alignment horizontal="center"/>
    </xf>
    <xf numFmtId="0" fontId="6" fillId="0" borderId="0" xfId="66" applyFont="1" applyAlignment="1">
      <alignment wrapText="1"/>
    </xf>
    <xf numFmtId="0" fontId="6" fillId="0" borderId="0" xfId="66" applyFont="1" applyAlignment="1"/>
    <xf numFmtId="0" fontId="6" fillId="0" borderId="10" xfId="66" applyFont="1" applyBorder="1" applyAlignment="1"/>
    <xf numFmtId="0" fontId="7" fillId="0" borderId="20" xfId="4" applyFont="1" applyBorder="1" applyAlignment="1">
      <alignment horizontal="center" vertical="center" wrapText="1"/>
    </xf>
    <xf numFmtId="0" fontId="3" fillId="0" borderId="20" xfId="4" applyBorder="1" applyAlignment="1">
      <alignment horizontal="center" vertical="center" wrapText="1"/>
    </xf>
    <xf numFmtId="0" fontId="3" fillId="0" borderId="0" xfId="4" applyAlignment="1">
      <alignment horizontal="center" vertical="center"/>
    </xf>
    <xf numFmtId="43" fontId="3" fillId="0" borderId="0" xfId="1" applyNumberFormat="1" applyAlignment="1">
      <alignment horizontal="center" vertical="center"/>
    </xf>
    <xf numFmtId="0" fontId="2" fillId="0" borderId="17" xfId="0" applyFont="1" applyBorder="1" applyAlignment="1">
      <alignment horizontal="center" vertical="center" wrapText="1"/>
    </xf>
    <xf numFmtId="0" fontId="3" fillId="0" borderId="17" xfId="4" applyBorder="1" applyAlignment="1">
      <alignment horizontal="center" vertical="center" wrapText="1"/>
    </xf>
    <xf numFmtId="0" fontId="7" fillId="0" borderId="12" xfId="4" applyFont="1" applyBorder="1" applyAlignment="1">
      <alignment horizontal="center" vertical="center"/>
    </xf>
    <xf numFmtId="0" fontId="7" fillId="0" borderId="16" xfId="4" applyFont="1" applyBorder="1" applyAlignment="1">
      <alignment horizontal="center" vertical="center"/>
    </xf>
    <xf numFmtId="0" fontId="7" fillId="0" borderId="12" xfId="4" applyFont="1" applyBorder="1" applyAlignment="1">
      <alignment horizontal="center" vertical="center" wrapText="1"/>
    </xf>
    <xf numFmtId="0" fontId="7" fillId="0" borderId="16" xfId="4" applyFont="1" applyBorder="1" applyAlignment="1">
      <alignment horizontal="center" vertical="center" wrapText="1"/>
    </xf>
    <xf numFmtId="0" fontId="2" fillId="0" borderId="19" xfId="0" applyFont="1" applyBorder="1" applyAlignment="1">
      <alignment horizontal="center" vertical="center" wrapText="1"/>
    </xf>
    <xf numFmtId="0" fontId="7" fillId="0" borderId="12" xfId="4" applyFont="1" applyBorder="1" applyAlignment="1">
      <alignment horizontal="center" vertical="center"/>
    </xf>
    <xf numFmtId="0" fontId="7" fillId="0" borderId="20" xfId="4" applyFont="1" applyBorder="1" applyAlignment="1">
      <alignment horizontal="center" vertical="center"/>
    </xf>
    <xf numFmtId="0" fontId="7" fillId="0" borderId="19" xfId="4" applyFont="1" applyBorder="1" applyAlignment="1">
      <alignment horizontal="center" vertical="center" wrapText="1"/>
    </xf>
    <xf numFmtId="0" fontId="8" fillId="0" borderId="11" xfId="66" applyFont="1" applyBorder="1" applyAlignment="1">
      <alignment wrapText="1"/>
    </xf>
    <xf numFmtId="3" fontId="8" fillId="0" borderId="41" xfId="66" applyNumberFormat="1" applyFont="1" applyBorder="1" applyAlignment="1"/>
    <xf numFmtId="3" fontId="8" fillId="0" borderId="35" xfId="66" applyNumberFormat="1" applyFont="1" applyBorder="1" applyAlignment="1"/>
    <xf numFmtId="2" fontId="7" fillId="0" borderId="22" xfId="66" applyNumberFormat="1" applyFont="1" applyBorder="1" applyAlignment="1"/>
    <xf numFmtId="2" fontId="7" fillId="0" borderId="11" xfId="66" applyNumberFormat="1" applyFont="1" applyBorder="1" applyAlignment="1">
      <alignment horizontal="right"/>
    </xf>
    <xf numFmtId="3" fontId="3" fillId="0" borderId="0" xfId="66" applyNumberFormat="1" applyAlignment="1"/>
    <xf numFmtId="0" fontId="11" fillId="0" borderId="17" xfId="66" applyFont="1" applyBorder="1" applyAlignment="1">
      <alignment wrapText="1"/>
    </xf>
    <xf numFmtId="3" fontId="11" fillId="0" borderId="22" xfId="66" applyNumberFormat="1" applyFont="1" applyBorder="1" applyAlignment="1"/>
    <xf numFmtId="0" fontId="11" fillId="0" borderId="17" xfId="66" applyFont="1" applyBorder="1" applyAlignment="1"/>
    <xf numFmtId="2" fontId="11" fillId="0" borderId="22" xfId="66" applyNumberFormat="1" applyFont="1" applyBorder="1" applyAlignment="1"/>
    <xf numFmtId="2" fontId="7" fillId="0" borderId="17" xfId="66" applyNumberFormat="1" applyFont="1" applyBorder="1" applyAlignment="1">
      <alignment horizontal="right"/>
    </xf>
    <xf numFmtId="3" fontId="11" fillId="0" borderId="22" xfId="1" applyNumberFormat="1" applyFont="1" applyBorder="1" applyAlignment="1"/>
    <xf numFmtId="3" fontId="11" fillId="0" borderId="22" xfId="1" applyNumberFormat="1" applyFont="1" applyFill="1" applyBorder="1" applyAlignment="1"/>
    <xf numFmtId="3" fontId="11" fillId="0" borderId="17" xfId="66" applyNumberFormat="1" applyFont="1" applyBorder="1" applyAlignment="1">
      <alignment horizontal="right" wrapText="1"/>
    </xf>
    <xf numFmtId="2" fontId="11" fillId="0" borderId="22" xfId="66" applyNumberFormat="1" applyFont="1" applyBorder="1" applyAlignment="1">
      <alignment wrapText="1"/>
    </xf>
    <xf numFmtId="2" fontId="11" fillId="0" borderId="17" xfId="66" applyNumberFormat="1" applyFont="1" applyBorder="1" applyAlignment="1">
      <alignment horizontal="right" wrapText="1"/>
    </xf>
    <xf numFmtId="43" fontId="3" fillId="0" borderId="0" xfId="66" applyNumberFormat="1" applyAlignment="1"/>
    <xf numFmtId="175" fontId="11" fillId="0" borderId="17" xfId="1" applyNumberFormat="1" applyFont="1" applyBorder="1" applyAlignment="1">
      <alignment horizontal="right"/>
    </xf>
    <xf numFmtId="0" fontId="12" fillId="0" borderId="17" xfId="66" applyFont="1" applyBorder="1" applyAlignment="1">
      <alignment wrapText="1"/>
    </xf>
    <xf numFmtId="3" fontId="8" fillId="0" borderId="35" xfId="1" applyNumberFormat="1" applyFont="1" applyBorder="1" applyAlignment="1"/>
    <xf numFmtId="3" fontId="8" fillId="0" borderId="35" xfId="1" applyNumberFormat="1" applyFont="1" applyFill="1" applyBorder="1" applyAlignment="1"/>
    <xf numFmtId="3" fontId="8" fillId="0" borderId="17" xfId="66" applyNumberFormat="1" applyFont="1" applyBorder="1" applyAlignment="1">
      <alignment horizontal="right" wrapText="1"/>
    </xf>
    <xf numFmtId="2" fontId="8" fillId="0" borderId="35" xfId="66" applyNumberFormat="1" applyFont="1" applyBorder="1" applyAlignment="1"/>
    <xf numFmtId="175" fontId="8" fillId="0" borderId="17" xfId="1" applyNumberFormat="1" applyFont="1" applyBorder="1" applyAlignment="1">
      <alignment horizontal="right"/>
    </xf>
    <xf numFmtId="43" fontId="0" fillId="0" borderId="0" xfId="1" applyFont="1" applyAlignment="1"/>
    <xf numFmtId="43" fontId="0" fillId="0" borderId="0" xfId="1" applyNumberFormat="1" applyFont="1" applyAlignment="1"/>
    <xf numFmtId="3" fontId="11" fillId="0" borderId="22" xfId="1" applyNumberFormat="1" applyFont="1" applyBorder="1" applyAlignment="1">
      <alignment wrapText="1"/>
    </xf>
    <xf numFmtId="3" fontId="11" fillId="0" borderId="22" xfId="1" applyNumberFormat="1" applyFont="1" applyFill="1" applyBorder="1" applyAlignment="1">
      <alignment wrapText="1"/>
    </xf>
    <xf numFmtId="2" fontId="8" fillId="0" borderId="35" xfId="66" applyNumberFormat="1" applyFont="1" applyFill="1" applyBorder="1" applyAlignment="1"/>
    <xf numFmtId="2" fontId="11" fillId="0" borderId="22" xfId="66" applyNumberFormat="1" applyFont="1" applyFill="1" applyBorder="1" applyAlignment="1"/>
    <xf numFmtId="3" fontId="11" fillId="0" borderId="22" xfId="66" applyNumberFormat="1" applyFont="1" applyFill="1" applyBorder="1" applyAlignment="1"/>
    <xf numFmtId="43" fontId="2" fillId="0" borderId="0" xfId="1" applyFont="1" applyAlignment="1"/>
    <xf numFmtId="3" fontId="11" fillId="0" borderId="22" xfId="66" applyNumberFormat="1" applyFont="1" applyFill="1" applyBorder="1" applyAlignment="1">
      <alignment wrapText="1"/>
    </xf>
    <xf numFmtId="3" fontId="11" fillId="0" borderId="22" xfId="66" applyNumberFormat="1" applyFont="1" applyBorder="1" applyAlignment="1">
      <alignment wrapText="1"/>
    </xf>
    <xf numFmtId="0" fontId="3" fillId="0" borderId="19" xfId="66" applyFont="1" applyBorder="1" applyAlignment="1">
      <alignment wrapText="1"/>
    </xf>
    <xf numFmtId="3" fontId="3" fillId="0" borderId="36" xfId="66" applyNumberFormat="1" applyFont="1" applyBorder="1" applyAlignment="1"/>
    <xf numFmtId="0" fontId="3" fillId="0" borderId="36" xfId="66" applyFont="1" applyBorder="1" applyAlignment="1"/>
    <xf numFmtId="2" fontId="11" fillId="0" borderId="36" xfId="66" applyNumberFormat="1" applyFont="1" applyBorder="1" applyAlignment="1"/>
    <xf numFmtId="0" fontId="11" fillId="0" borderId="19" xfId="66" applyFont="1" applyBorder="1" applyAlignment="1"/>
    <xf numFmtId="0" fontId="14" fillId="0" borderId="23" xfId="66" applyFont="1" applyBorder="1" applyAlignment="1"/>
    <xf numFmtId="0" fontId="11" fillId="0" borderId="23" xfId="66" applyFont="1" applyBorder="1" applyAlignment="1"/>
    <xf numFmtId="0" fontId="14" fillId="0" borderId="0" xfId="66" applyFont="1" applyAlignment="1">
      <alignment wrapText="1"/>
    </xf>
    <xf numFmtId="0" fontId="14" fillId="0" borderId="0" xfId="66" applyFont="1" applyAlignment="1"/>
    <xf numFmtId="0" fontId="14" fillId="0" borderId="0" xfId="66" applyFont="1" applyBorder="1" applyAlignment="1"/>
    <xf numFmtId="0" fontId="6" fillId="0" borderId="0" xfId="66" applyFont="1" applyBorder="1" applyAlignment="1"/>
    <xf numFmtId="0" fontId="3" fillId="0" borderId="0" xfId="66" applyFont="1" applyAlignment="1">
      <alignment wrapText="1"/>
    </xf>
    <xf numFmtId="0" fontId="3" fillId="0" borderId="0" xfId="66" applyFont="1" applyAlignment="1"/>
    <xf numFmtId="0" fontId="3" fillId="0" borderId="0" xfId="66" applyAlignment="1">
      <alignment wrapText="1"/>
    </xf>
    <xf numFmtId="43" fontId="3" fillId="0" borderId="0" xfId="1" applyFont="1" applyAlignment="1"/>
    <xf numFmtId="0" fontId="3" fillId="0" borderId="10" xfId="66" applyFont="1" applyBorder="1" applyAlignment="1"/>
    <xf numFmtId="0" fontId="3" fillId="0" borderId="10" xfId="66" applyFont="1" applyBorder="1" applyAlignment="1">
      <alignment horizontal="center"/>
    </xf>
    <xf numFmtId="0" fontId="7" fillId="0" borderId="11" xfId="66" applyFont="1" applyBorder="1" applyAlignment="1">
      <alignment horizontal="center" vertical="center" wrapText="1"/>
    </xf>
    <xf numFmtId="0" fontId="7" fillId="0" borderId="20" xfId="66" applyFont="1" applyBorder="1" applyAlignment="1">
      <alignment horizontal="center" vertical="center" wrapText="1"/>
    </xf>
    <xf numFmtId="0" fontId="7" fillId="0" borderId="16" xfId="66" applyFont="1" applyBorder="1" applyAlignment="1">
      <alignment horizontal="center" vertical="center" wrapText="1"/>
    </xf>
    <xf numFmtId="0" fontId="3" fillId="0" borderId="49" xfId="66" applyFont="1" applyBorder="1" applyAlignment="1">
      <alignment horizontal="center" vertical="center" wrapText="1"/>
    </xf>
    <xf numFmtId="0" fontId="7" fillId="0" borderId="11" xfId="66" applyFont="1" applyBorder="1" applyAlignment="1">
      <alignment horizontal="center" vertical="center" wrapText="1"/>
    </xf>
    <xf numFmtId="0" fontId="18" fillId="0" borderId="19" xfId="66" applyFont="1" applyBorder="1" applyAlignment="1">
      <alignment horizontal="center" vertical="center" wrapText="1"/>
    </xf>
    <xf numFmtId="0" fontId="8" fillId="0" borderId="17" xfId="66" applyFont="1" applyBorder="1" applyAlignment="1"/>
    <xf numFmtId="3" fontId="8" fillId="0" borderId="21" xfId="66" applyNumberFormat="1" applyFont="1" applyBorder="1" applyAlignment="1"/>
    <xf numFmtId="175" fontId="7" fillId="0" borderId="17" xfId="1" applyNumberFormat="1" applyFont="1" applyBorder="1" applyAlignment="1">
      <alignment horizontal="center"/>
    </xf>
    <xf numFmtId="0" fontId="11" fillId="0" borderId="0" xfId="66" applyFont="1" applyAlignment="1"/>
    <xf numFmtId="0" fontId="11" fillId="0" borderId="22" xfId="66" applyFont="1" applyBorder="1" applyAlignment="1"/>
    <xf numFmtId="175" fontId="8" fillId="0" borderId="17" xfId="1" applyNumberFormat="1" applyFont="1" applyBorder="1" applyAlignment="1">
      <alignment horizontal="center"/>
    </xf>
    <xf numFmtId="3" fontId="8" fillId="0" borderId="22" xfId="66" applyNumberFormat="1" applyFont="1" applyBorder="1" applyAlignment="1"/>
    <xf numFmtId="43" fontId="11" fillId="0" borderId="0" xfId="1" applyFont="1" applyAlignment="1"/>
    <xf numFmtId="0" fontId="23" fillId="0" borderId="17" xfId="0" applyFont="1" applyBorder="1" applyAlignment="1">
      <alignment vertical="top" wrapText="1"/>
    </xf>
    <xf numFmtId="175" fontId="11" fillId="0" borderId="17" xfId="1" applyNumberFormat="1" applyFont="1" applyBorder="1" applyAlignment="1">
      <alignment horizontal="center"/>
    </xf>
    <xf numFmtId="0" fontId="25" fillId="0" borderId="17" xfId="0" applyFont="1" applyBorder="1" applyAlignment="1">
      <alignment vertical="top" wrapText="1"/>
    </xf>
    <xf numFmtId="3" fontId="12" fillId="0" borderId="22" xfId="66" applyNumberFormat="1" applyFont="1" applyBorder="1" applyAlignment="1"/>
    <xf numFmtId="0" fontId="3" fillId="0" borderId="19" xfId="66" applyFont="1" applyBorder="1" applyAlignment="1"/>
    <xf numFmtId="0" fontId="3" fillId="0" borderId="19" xfId="66" applyFont="1" applyBorder="1" applyAlignment="1">
      <alignment horizontal="center"/>
    </xf>
    <xf numFmtId="0" fontId="3" fillId="0" borderId="23" xfId="66" applyFont="1" applyBorder="1" applyAlignment="1"/>
    <xf numFmtId="0" fontId="3" fillId="0" borderId="23" xfId="66" applyFont="1" applyBorder="1" applyAlignment="1">
      <alignment horizontal="center"/>
    </xf>
    <xf numFmtId="0" fontId="3" fillId="0" borderId="0" xfId="66" applyFont="1" applyAlignment="1">
      <alignment horizontal="center"/>
    </xf>
    <xf numFmtId="0" fontId="6" fillId="0" borderId="10" xfId="66" applyFont="1" applyBorder="1" applyAlignment="1">
      <alignment horizontal="center"/>
    </xf>
    <xf numFmtId="0" fontId="3" fillId="0" borderId="49" xfId="66" applyBorder="1" applyAlignment="1">
      <alignment horizontal="center" vertical="center" wrapText="1"/>
    </xf>
    <xf numFmtId="0" fontId="18" fillId="0" borderId="50" xfId="66" applyFont="1" applyBorder="1" applyAlignment="1">
      <alignment horizontal="center" vertical="center" wrapText="1"/>
    </xf>
    <xf numFmtId="167" fontId="8" fillId="0" borderId="21" xfId="1" applyNumberFormat="1" applyFont="1" applyBorder="1" applyAlignment="1"/>
    <xf numFmtId="175" fontId="7" fillId="0" borderId="17" xfId="1" applyNumberFormat="1" applyFont="1" applyBorder="1" applyAlignment="1">
      <alignment horizontal="right"/>
    </xf>
    <xf numFmtId="0" fontId="6" fillId="0" borderId="17" xfId="66" applyFont="1" applyBorder="1" applyAlignment="1"/>
    <xf numFmtId="167" fontId="6" fillId="0" borderId="22" xfId="1" applyNumberFormat="1" applyFont="1" applyBorder="1" applyAlignment="1"/>
    <xf numFmtId="0" fontId="6" fillId="0" borderId="22" xfId="66" applyFont="1" applyBorder="1" applyAlignment="1"/>
    <xf numFmtId="167" fontId="3" fillId="0" borderId="0" xfId="66" applyNumberFormat="1" applyAlignment="1"/>
    <xf numFmtId="167" fontId="11" fillId="0" borderId="22" xfId="1" applyNumberFormat="1" applyFont="1" applyBorder="1" applyAlignment="1"/>
    <xf numFmtId="167" fontId="12" fillId="0" borderId="22" xfId="1" applyNumberFormat="1" applyFont="1" applyBorder="1" applyAlignment="1"/>
    <xf numFmtId="0" fontId="6" fillId="0" borderId="50" xfId="66" applyFont="1" applyBorder="1" applyAlignment="1"/>
    <xf numFmtId="0" fontId="6" fillId="0" borderId="51" xfId="66" applyFont="1" applyBorder="1" applyAlignment="1"/>
    <xf numFmtId="0" fontId="6" fillId="0" borderId="50" xfId="66" applyFont="1" applyBorder="1" applyAlignment="1">
      <alignment horizontal="center"/>
    </xf>
    <xf numFmtId="0" fontId="6" fillId="0" borderId="23" xfId="66" applyFont="1" applyBorder="1" applyAlignment="1"/>
    <xf numFmtId="0" fontId="6" fillId="0" borderId="23" xfId="66" applyFont="1" applyBorder="1" applyAlignment="1">
      <alignment horizontal="center"/>
    </xf>
    <xf numFmtId="0" fontId="3" fillId="0" borderId="0" xfId="66" applyAlignment="1">
      <alignment horizontal="center"/>
    </xf>
    <xf numFmtId="0" fontId="11" fillId="0" borderId="17" xfId="66" applyFont="1" applyBorder="1" applyAlignment="1">
      <alignment vertical="center" wrapText="1"/>
    </xf>
    <xf numFmtId="0" fontId="0" fillId="0" borderId="17" xfId="0" applyBorder="1" applyAlignment="1">
      <alignment vertical="center" wrapText="1"/>
    </xf>
    <xf numFmtId="0" fontId="11" fillId="0" borderId="17" xfId="66" applyFont="1" applyBorder="1" applyAlignment="1">
      <alignment vertical="center" wrapText="1"/>
    </xf>
    <xf numFmtId="167" fontId="11" fillId="0" borderId="22" xfId="1" applyNumberFormat="1" applyFont="1" applyFill="1" applyBorder="1" applyAlignment="1"/>
    <xf numFmtId="0" fontId="0" fillId="0" borderId="17" xfId="0" applyBorder="1" applyAlignment="1">
      <alignment vertical="center" wrapText="1"/>
    </xf>
    <xf numFmtId="0" fontId="3" fillId="0" borderId="52" xfId="66" applyBorder="1" applyAlignment="1">
      <alignment horizontal="center" vertical="center" wrapText="1"/>
    </xf>
    <xf numFmtId="0" fontId="18" fillId="0" borderId="53" xfId="66" applyFont="1" applyBorder="1" applyAlignment="1">
      <alignment horizontal="center" vertical="center" wrapText="1"/>
    </xf>
    <xf numFmtId="3" fontId="3" fillId="0" borderId="17" xfId="66" applyNumberFormat="1" applyBorder="1" applyAlignment="1"/>
    <xf numFmtId="0" fontId="6" fillId="0" borderId="53" xfId="66" applyFont="1" applyBorder="1" applyAlignment="1"/>
    <xf numFmtId="0" fontId="6" fillId="0" borderId="54" xfId="66" applyFont="1" applyBorder="1" applyAlignment="1"/>
    <xf numFmtId="0" fontId="6" fillId="0" borderId="53" xfId="66" applyFont="1" applyBorder="1" applyAlignment="1">
      <alignment horizontal="center"/>
    </xf>
    <xf numFmtId="167" fontId="5" fillId="0" borderId="0" xfId="66" applyNumberFormat="1" applyFont="1" applyAlignment="1"/>
    <xf numFmtId="0" fontId="3" fillId="0" borderId="55" xfId="66" applyBorder="1" applyAlignment="1">
      <alignment horizontal="center" vertical="center" wrapText="1"/>
    </xf>
    <xf numFmtId="0" fontId="18" fillId="0" borderId="56" xfId="66" applyFont="1" applyBorder="1" applyAlignment="1">
      <alignment horizontal="center" vertical="center" wrapText="1"/>
    </xf>
    <xf numFmtId="0" fontId="6" fillId="0" borderId="56" xfId="66" applyFont="1" applyBorder="1" applyAlignment="1"/>
    <xf numFmtId="0" fontId="6" fillId="0" borderId="57" xfId="66" applyFont="1" applyBorder="1" applyAlignment="1"/>
    <xf numFmtId="0" fontId="6" fillId="0" borderId="56" xfId="66" applyFont="1" applyBorder="1" applyAlignment="1">
      <alignment horizontal="center"/>
    </xf>
    <xf numFmtId="0" fontId="3" fillId="0" borderId="58" xfId="66" applyBorder="1" applyAlignment="1">
      <alignment horizontal="center" vertical="center" wrapText="1"/>
    </xf>
    <xf numFmtId="0" fontId="18" fillId="0" borderId="59" xfId="66" applyFont="1" applyBorder="1" applyAlignment="1">
      <alignment horizontal="center" vertical="center" wrapText="1"/>
    </xf>
    <xf numFmtId="0" fontId="6" fillId="0" borderId="59" xfId="66" applyFont="1" applyBorder="1" applyAlignment="1"/>
    <xf numFmtId="0" fontId="6" fillId="0" borderId="60" xfId="66" applyFont="1" applyBorder="1" applyAlignment="1"/>
    <xf numFmtId="0" fontId="6" fillId="0" borderId="59" xfId="66" applyFont="1" applyBorder="1" applyAlignment="1">
      <alignment horizontal="center"/>
    </xf>
    <xf numFmtId="0" fontId="107" fillId="62" borderId="0" xfId="0" applyFont="1" applyFill="1" applyAlignment="1">
      <alignment horizontal="center"/>
    </xf>
    <xf numFmtId="0" fontId="88" fillId="0" borderId="0" xfId="0" applyFont="1" applyAlignment="1">
      <alignment horizontal="center"/>
    </xf>
    <xf numFmtId="4" fontId="88" fillId="0" borderId="0" xfId="0" applyNumberFormat="1" applyFont="1" applyAlignment="1">
      <alignment horizontal="center"/>
    </xf>
    <xf numFmtId="0" fontId="107" fillId="63" borderId="13" xfId="0" applyFont="1" applyFill="1" applyBorder="1" applyAlignment="1">
      <alignment horizontal="center" vertical="center"/>
    </xf>
    <xf numFmtId="0" fontId="107" fillId="63" borderId="13" xfId="0" applyFont="1" applyFill="1" applyBorder="1" applyAlignment="1">
      <alignment horizontal="center" vertical="center" wrapText="1"/>
    </xf>
    <xf numFmtId="0" fontId="2" fillId="0" borderId="13" xfId="0" applyFont="1" applyFill="1" applyBorder="1" applyAlignment="1">
      <alignment horizontal="center" vertical="center"/>
    </xf>
    <xf numFmtId="4" fontId="107" fillId="0" borderId="13" xfId="0" applyNumberFormat="1" applyFont="1" applyBorder="1"/>
    <xf numFmtId="0" fontId="108" fillId="0" borderId="0" xfId="0" applyFont="1" applyFill="1" applyBorder="1"/>
    <xf numFmtId="4" fontId="88" fillId="0" borderId="0" xfId="0" applyNumberFormat="1" applyFont="1"/>
    <xf numFmtId="0" fontId="0" fillId="0" borderId="0" xfId="0" applyFill="1"/>
    <xf numFmtId="43" fontId="30" fillId="0" borderId="19" xfId="0" applyNumberFormat="1" applyFont="1" applyBorder="1"/>
    <xf numFmtId="43" fontId="30" fillId="0" borderId="19" xfId="2" applyNumberFormat="1" applyFont="1" applyBorder="1"/>
    <xf numFmtId="43" fontId="30" fillId="0" borderId="19" xfId="13" applyFont="1" applyBorder="1"/>
    <xf numFmtId="0" fontId="30" fillId="0" borderId="19" xfId="0" applyFont="1" applyBorder="1"/>
    <xf numFmtId="43" fontId="30" fillId="0" borderId="17" xfId="0" applyNumberFormat="1" applyFont="1" applyBorder="1"/>
    <xf numFmtId="43" fontId="30" fillId="0" borderId="17" xfId="2" applyNumberFormat="1" applyFont="1" applyBorder="1"/>
    <xf numFmtId="43" fontId="30" fillId="0" borderId="17" xfId="13" applyFont="1" applyBorder="1"/>
    <xf numFmtId="0" fontId="30" fillId="0" borderId="17" xfId="0" applyFont="1" applyBorder="1"/>
    <xf numFmtId="0" fontId="30" fillId="0" borderId="17" xfId="0" applyFont="1" applyFill="1" applyBorder="1"/>
    <xf numFmtId="43" fontId="109" fillId="0" borderId="17" xfId="13" applyFont="1" applyBorder="1"/>
    <xf numFmtId="43" fontId="109" fillId="0" borderId="17" xfId="13" applyFont="1" applyFill="1" applyBorder="1"/>
    <xf numFmtId="43" fontId="0" fillId="0" borderId="0" xfId="0" applyNumberFormat="1"/>
    <xf numFmtId="43" fontId="30" fillId="0" borderId="11" xfId="0" applyNumberFormat="1" applyFont="1" applyBorder="1"/>
    <xf numFmtId="43" fontId="30" fillId="0" borderId="11" xfId="2" applyNumberFormat="1" applyFont="1" applyBorder="1"/>
    <xf numFmtId="43" fontId="109" fillId="0" borderId="11" xfId="13" applyFont="1" applyFill="1" applyBorder="1"/>
    <xf numFmtId="0" fontId="30" fillId="0" borderId="11" xfId="0" applyFont="1" applyFill="1" applyBorder="1"/>
    <xf numFmtId="0" fontId="0" fillId="0" borderId="0" xfId="0" applyBorder="1"/>
    <xf numFmtId="43" fontId="30" fillId="0" borderId="0" xfId="0" applyNumberFormat="1" applyFont="1" applyBorder="1"/>
    <xf numFmtId="43" fontId="30" fillId="0" borderId="0" xfId="2" applyNumberFormat="1" applyFont="1" applyBorder="1"/>
    <xf numFmtId="43" fontId="109" fillId="0" borderId="0" xfId="13" applyFont="1" applyFill="1" applyBorder="1"/>
    <xf numFmtId="0" fontId="30" fillId="0" borderId="0" xfId="0" applyFont="1" applyFill="1" applyBorder="1"/>
    <xf numFmtId="0" fontId="0" fillId="0" borderId="0" xfId="0" applyAlignment="1">
      <alignment vertical="center"/>
    </xf>
    <xf numFmtId="0" fontId="110" fillId="0" borderId="20" xfId="0" applyFont="1" applyBorder="1" applyAlignment="1">
      <alignment horizontal="center" vertical="center"/>
    </xf>
    <xf numFmtId="43" fontId="110" fillId="0" borderId="20" xfId="13" applyFont="1" applyBorder="1" applyAlignment="1">
      <alignment horizontal="center" vertical="center" wrapText="1"/>
    </xf>
    <xf numFmtId="43" fontId="111" fillId="0" borderId="0" xfId="0" applyNumberFormat="1" applyFont="1" applyBorder="1"/>
    <xf numFmtId="43" fontId="111" fillId="0" borderId="0" xfId="2" applyNumberFormat="1" applyFont="1" applyBorder="1"/>
    <xf numFmtId="0" fontId="30" fillId="0" borderId="0" xfId="0" applyFont="1" applyAlignment="1">
      <alignment horizontal="center" wrapText="1"/>
    </xf>
    <xf numFmtId="43" fontId="109" fillId="0" borderId="19" xfId="13" applyFont="1" applyFill="1" applyBorder="1"/>
    <xf numFmtId="0" fontId="30" fillId="0" borderId="19" xfId="0" applyFont="1" applyFill="1" applyBorder="1"/>
    <xf numFmtId="43" fontId="30" fillId="0" borderId="17" xfId="13" applyFont="1" applyFill="1" applyBorder="1"/>
    <xf numFmtId="0" fontId="112" fillId="0" borderId="0" xfId="0" applyFont="1"/>
    <xf numFmtId="43" fontId="30" fillId="0" borderId="11" xfId="13" applyFont="1" applyBorder="1"/>
    <xf numFmtId="0" fontId="30" fillId="0" borderId="11" xfId="0" applyFont="1" applyBorder="1"/>
    <xf numFmtId="0" fontId="30" fillId="0" borderId="0" xfId="0" applyFont="1"/>
    <xf numFmtId="44" fontId="30" fillId="0" borderId="0" xfId="2" applyFont="1" applyBorder="1" applyAlignment="1">
      <alignment horizontal="center"/>
    </xf>
    <xf numFmtId="0" fontId="30" fillId="0" borderId="0" xfId="0" applyFont="1" applyBorder="1" applyAlignment="1">
      <alignment horizontal="center" vertical="center"/>
    </xf>
    <xf numFmtId="0" fontId="110" fillId="0" borderId="20" xfId="0" applyFont="1" applyBorder="1" applyAlignment="1">
      <alignment horizontal="center" vertical="center" wrapText="1"/>
    </xf>
    <xf numFmtId="0" fontId="2" fillId="0" borderId="0" xfId="0" applyFont="1" applyBorder="1" applyAlignment="1"/>
    <xf numFmtId="0" fontId="110" fillId="0" borderId="0" xfId="0" applyFont="1" applyBorder="1" applyAlignment="1"/>
    <xf numFmtId="0" fontId="0" fillId="0" borderId="0" xfId="0" applyAlignment="1"/>
    <xf numFmtId="0" fontId="30" fillId="0" borderId="0" xfId="0" applyFont="1" applyAlignment="1">
      <alignment horizontal="center"/>
    </xf>
    <xf numFmtId="0" fontId="0" fillId="0" borderId="0" xfId="0" applyAlignment="1">
      <alignment horizontal="center"/>
    </xf>
    <xf numFmtId="0" fontId="113" fillId="0" borderId="0" xfId="1837" applyFont="1" applyAlignment="1">
      <alignment horizontal="center" vertical="center"/>
    </xf>
    <xf numFmtId="0" fontId="49" fillId="0" borderId="0" xfId="1837"/>
    <xf numFmtId="0" fontId="114" fillId="0" borderId="0" xfId="1837" applyFont="1" applyBorder="1" applyAlignment="1">
      <alignment horizontal="center" vertical="center"/>
    </xf>
    <xf numFmtId="0" fontId="18" fillId="0" borderId="73" xfId="1837" applyFont="1" applyBorder="1" applyAlignment="1">
      <alignment horizontal="center" vertical="center"/>
    </xf>
    <xf numFmtId="0" fontId="3" fillId="0" borderId="0" xfId="1837" applyFont="1" applyFill="1" applyBorder="1" applyAlignment="1">
      <alignment horizontal="center" vertical="center" wrapText="1"/>
    </xf>
    <xf numFmtId="0" fontId="18" fillId="0" borderId="0" xfId="1837" applyFont="1" applyFill="1" applyBorder="1" applyAlignment="1">
      <alignment horizontal="center" vertical="center" wrapText="1"/>
    </xf>
    <xf numFmtId="0" fontId="20" fillId="0" borderId="74" xfId="1837" applyFont="1" applyFill="1" applyBorder="1" applyAlignment="1">
      <alignment horizontal="center" vertical="center" wrapText="1"/>
    </xf>
    <xf numFmtId="0" fontId="65" fillId="0" borderId="74" xfId="1837" applyFont="1" applyFill="1" applyBorder="1" applyAlignment="1">
      <alignment horizontal="center" vertical="center" wrapText="1"/>
    </xf>
    <xf numFmtId="0" fontId="115" fillId="0" borderId="74" xfId="1837" applyFont="1" applyFill="1" applyBorder="1" applyAlignment="1">
      <alignment horizontal="center" vertical="center" wrapText="1"/>
    </xf>
    <xf numFmtId="0" fontId="107" fillId="0" borderId="75" xfId="1837" applyFont="1" applyFill="1" applyBorder="1" applyAlignment="1">
      <alignment horizontal="left" vertical="center"/>
    </xf>
    <xf numFmtId="0" fontId="107" fillId="64" borderId="75" xfId="1837" applyFont="1" applyFill="1" applyBorder="1" applyAlignment="1">
      <alignment horizontal="left" vertical="center"/>
    </xf>
    <xf numFmtId="0" fontId="105" fillId="0" borderId="75" xfId="1837" applyFont="1" applyFill="1" applyBorder="1" applyAlignment="1">
      <alignment horizontal="left" wrapText="1"/>
    </xf>
    <xf numFmtId="166" fontId="105" fillId="0" borderId="75" xfId="1837" applyNumberFormat="1" applyFont="1" applyFill="1" applyBorder="1" applyAlignment="1">
      <alignment horizontal="right"/>
    </xf>
    <xf numFmtId="0" fontId="20" fillId="0" borderId="75" xfId="1837" applyFont="1" applyFill="1" applyBorder="1" applyAlignment="1">
      <alignment horizontal="center" vertical="center"/>
    </xf>
    <xf numFmtId="0" fontId="20" fillId="0" borderId="75" xfId="1837" applyFont="1" applyFill="1" applyBorder="1"/>
    <xf numFmtId="0" fontId="5" fillId="65" borderId="0" xfId="1814" applyFont="1" applyFill="1" applyBorder="1" applyAlignment="1">
      <alignment horizontal="center" vertical="center"/>
    </xf>
    <xf numFmtId="0" fontId="5" fillId="65" borderId="0" xfId="1814" applyFont="1" applyFill="1" applyBorder="1" applyAlignment="1">
      <alignment vertical="center"/>
    </xf>
    <xf numFmtId="0" fontId="3" fillId="65" borderId="0" xfId="1814" applyFont="1" applyFill="1" applyBorder="1" applyAlignment="1">
      <alignment vertical="center" wrapText="1"/>
    </xf>
    <xf numFmtId="166" fontId="3" fillId="65" borderId="0" xfId="2" applyNumberFormat="1" applyFont="1" applyFill="1" applyBorder="1" applyAlignment="1">
      <alignment vertical="center" wrapText="1"/>
    </xf>
    <xf numFmtId="0" fontId="3" fillId="65" borderId="0" xfId="1814" applyFont="1" applyFill="1" applyBorder="1" applyAlignment="1">
      <alignment horizontal="center" vertical="center" wrapText="1"/>
    </xf>
    <xf numFmtId="0" fontId="3" fillId="65" borderId="0" xfId="1814" applyFont="1" applyFill="1" applyBorder="1" applyAlignment="1">
      <alignment horizontal="center" vertical="center"/>
    </xf>
    <xf numFmtId="180" fontId="3" fillId="65" borderId="0" xfId="1814" applyNumberFormat="1" applyFont="1" applyFill="1" applyBorder="1" applyAlignment="1">
      <alignment horizontal="center" vertical="center"/>
    </xf>
    <xf numFmtId="0" fontId="3" fillId="65" borderId="0" xfId="1814" applyNumberFormat="1" applyFont="1" applyFill="1" applyBorder="1" applyAlignment="1">
      <alignment horizontal="center" vertical="center"/>
    </xf>
    <xf numFmtId="0" fontId="5" fillId="65" borderId="0" xfId="50" applyFont="1" applyFill="1" applyBorder="1" applyAlignment="1">
      <alignment vertical="center" wrapText="1"/>
    </xf>
    <xf numFmtId="166" fontId="3" fillId="65" borderId="0" xfId="13" applyNumberFormat="1" applyFont="1" applyFill="1" applyBorder="1" applyAlignment="1">
      <alignment vertical="center" wrapText="1"/>
    </xf>
    <xf numFmtId="9" fontId="3" fillId="65" borderId="0" xfId="1814" applyNumberFormat="1" applyFont="1" applyFill="1" applyBorder="1" applyAlignment="1">
      <alignment horizontal="center" vertical="center" wrapText="1"/>
    </xf>
    <xf numFmtId="9" fontId="3" fillId="65" borderId="0" xfId="1814" applyNumberFormat="1" applyFont="1" applyFill="1" applyBorder="1" applyAlignment="1">
      <alignment horizontal="center" vertical="center"/>
    </xf>
    <xf numFmtId="10" fontId="3" fillId="65" borderId="0" xfId="1814" applyNumberFormat="1" applyFont="1" applyFill="1" applyBorder="1" applyAlignment="1">
      <alignment horizontal="center" vertical="center" wrapText="1"/>
    </xf>
    <xf numFmtId="0" fontId="5" fillId="65" borderId="0" xfId="50" applyFont="1" applyFill="1" applyBorder="1" applyAlignment="1">
      <alignment vertical="top" wrapText="1"/>
    </xf>
    <xf numFmtId="15" fontId="3" fillId="65" borderId="0" xfId="1814" applyNumberFormat="1" applyFont="1" applyFill="1" applyBorder="1" applyAlignment="1">
      <alignment horizontal="center" vertical="center"/>
    </xf>
    <xf numFmtId="0" fontId="116" fillId="0" borderId="75" xfId="1837" applyFont="1" applyFill="1" applyBorder="1" applyAlignment="1">
      <alignment horizontal="left" vertical="center"/>
    </xf>
    <xf numFmtId="0" fontId="49" fillId="0" borderId="0" xfId="1837" applyFill="1"/>
    <xf numFmtId="0" fontId="5" fillId="65" borderId="0" xfId="1814" applyFont="1" applyFill="1" applyBorder="1" applyAlignment="1">
      <alignment horizontal="center" vertical="top"/>
    </xf>
    <xf numFmtId="43" fontId="49" fillId="0" borderId="0" xfId="13" applyFont="1" applyFill="1"/>
    <xf numFmtId="43" fontId="49" fillId="0" borderId="0" xfId="1837" applyNumberFormat="1" applyFill="1"/>
    <xf numFmtId="10" fontId="3" fillId="65" borderId="0" xfId="1814" applyNumberFormat="1" applyFont="1" applyFill="1" applyBorder="1" applyAlignment="1">
      <alignment horizontal="center" vertical="center"/>
    </xf>
    <xf numFmtId="0" fontId="5" fillId="65" borderId="74" xfId="1814" applyFont="1" applyFill="1" applyBorder="1" applyAlignment="1">
      <alignment horizontal="center" vertical="center"/>
    </xf>
    <xf numFmtId="0" fontId="5" fillId="65" borderId="74" xfId="1814" applyFont="1" applyFill="1" applyBorder="1" applyAlignment="1">
      <alignment vertical="center"/>
    </xf>
    <xf numFmtId="0" fontId="3" fillId="65" borderId="74" xfId="1814" applyFont="1" applyFill="1" applyBorder="1" applyAlignment="1">
      <alignment vertical="center" wrapText="1"/>
    </xf>
    <xf numFmtId="43" fontId="3" fillId="65" borderId="74" xfId="13" applyFont="1" applyFill="1" applyBorder="1" applyAlignment="1">
      <alignment vertical="center" wrapText="1"/>
    </xf>
    <xf numFmtId="0" fontId="3" fillId="65" borderId="74" xfId="1814" applyFont="1" applyFill="1" applyBorder="1" applyAlignment="1">
      <alignment horizontal="center" vertical="center"/>
    </xf>
    <xf numFmtId="180" fontId="3" fillId="65" borderId="74" xfId="1814" applyNumberFormat="1" applyFont="1" applyFill="1" applyBorder="1" applyAlignment="1">
      <alignment horizontal="center" vertical="center"/>
    </xf>
    <xf numFmtId="0" fontId="3" fillId="65" borderId="74" xfId="1814" applyNumberFormat="1" applyFont="1" applyFill="1" applyBorder="1" applyAlignment="1">
      <alignment horizontal="center" vertical="center"/>
    </xf>
    <xf numFmtId="0" fontId="5" fillId="65" borderId="74" xfId="50" applyFont="1" applyFill="1" applyBorder="1" applyAlignment="1">
      <alignment vertical="center" wrapText="1"/>
    </xf>
    <xf numFmtId="0" fontId="3" fillId="0" borderId="0" xfId="1814" applyFont="1" applyBorder="1" applyAlignment="1">
      <alignment horizontal="left" vertical="center" wrapText="1"/>
    </xf>
    <xf numFmtId="0" fontId="3" fillId="0" borderId="0" xfId="1814" applyFont="1" applyFill="1" applyBorder="1" applyAlignment="1">
      <alignment horizontal="left" vertical="center" wrapText="1"/>
    </xf>
    <xf numFmtId="0" fontId="3" fillId="0" borderId="0" xfId="1814" applyFont="1" applyBorder="1" applyAlignment="1">
      <alignment vertical="center"/>
    </xf>
    <xf numFmtId="0" fontId="49" fillId="0" borderId="0" xfId="1837" applyAlignment="1">
      <alignment horizontal="center" vertical="center"/>
    </xf>
    <xf numFmtId="0" fontId="5" fillId="0" borderId="0" xfId="1814" applyFont="1" applyBorder="1" applyAlignment="1">
      <alignment vertical="center"/>
    </xf>
    <xf numFmtId="0" fontId="54" fillId="0" borderId="0" xfId="1837" applyFont="1"/>
    <xf numFmtId="0" fontId="105" fillId="0" borderId="0" xfId="1837" applyFont="1" applyAlignment="1">
      <alignment horizontal="left" vertical="center" wrapText="1"/>
    </xf>
    <xf numFmtId="0" fontId="105" fillId="0" borderId="0" xfId="1837" applyFont="1" applyAlignment="1">
      <alignment horizontal="left" vertical="center"/>
    </xf>
    <xf numFmtId="0" fontId="117" fillId="0" borderId="0" xfId="1814" applyFont="1" applyBorder="1" applyAlignment="1">
      <alignment horizontal="center" vertical="center" wrapText="1"/>
    </xf>
    <xf numFmtId="0" fontId="3" fillId="0" borderId="0" xfId="1814"/>
    <xf numFmtId="0" fontId="118" fillId="0" borderId="0" xfId="1814" applyFont="1" applyBorder="1" applyAlignment="1">
      <alignment horizontal="center" vertical="center" wrapText="1"/>
    </xf>
    <xf numFmtId="0" fontId="119" fillId="0" borderId="0" xfId="1814" applyFont="1" applyBorder="1" applyAlignment="1">
      <alignment horizontal="center" vertical="center" wrapText="1"/>
    </xf>
    <xf numFmtId="0" fontId="17" fillId="0" borderId="0" xfId="1814" applyFont="1" applyBorder="1" applyAlignment="1">
      <alignment horizontal="center" vertical="center" wrapText="1"/>
    </xf>
    <xf numFmtId="0" fontId="11" fillId="0" borderId="0" xfId="1814" applyFont="1" applyBorder="1" applyAlignment="1">
      <alignment horizontal="center"/>
    </xf>
    <xf numFmtId="0" fontId="7" fillId="0" borderId="76" xfId="1814" applyFont="1" applyFill="1" applyBorder="1" applyAlignment="1">
      <alignment horizontal="center" vertical="center" wrapText="1"/>
    </xf>
    <xf numFmtId="0" fontId="7" fillId="0" borderId="0" xfId="1814" applyFont="1" applyFill="1" applyBorder="1" applyAlignment="1">
      <alignment horizontal="center" vertical="center" wrapText="1"/>
    </xf>
    <xf numFmtId="0" fontId="7" fillId="0" borderId="77" xfId="1814" applyFont="1" applyFill="1" applyBorder="1" applyAlignment="1">
      <alignment horizontal="center" vertical="center" wrapText="1"/>
    </xf>
    <xf numFmtId="0" fontId="7" fillId="0" borderId="0" xfId="1814" applyFont="1" applyBorder="1" applyAlignment="1">
      <alignment horizontal="center" vertical="center"/>
    </xf>
    <xf numFmtId="0" fontId="11" fillId="0" borderId="0" xfId="1814" applyFont="1" applyBorder="1" applyAlignment="1">
      <alignment wrapText="1"/>
    </xf>
    <xf numFmtId="0" fontId="11" fillId="0" borderId="0" xfId="1814" applyFont="1" applyBorder="1"/>
    <xf numFmtId="0" fontId="5" fillId="0" borderId="78" xfId="1814" applyFont="1" applyBorder="1" applyAlignment="1">
      <alignment horizontal="center" vertical="center" wrapText="1"/>
    </xf>
    <xf numFmtId="0" fontId="4" fillId="0" borderId="78" xfId="1814" applyFont="1" applyFill="1" applyBorder="1" applyAlignment="1">
      <alignment horizontal="center" vertical="center" wrapText="1"/>
    </xf>
    <xf numFmtId="0" fontId="5" fillId="0" borderId="78" xfId="1814" applyFont="1" applyFill="1" applyBorder="1" applyAlignment="1">
      <alignment horizontal="center" vertical="center"/>
    </xf>
    <xf numFmtId="10" fontId="5" fillId="0" borderId="78" xfId="1814" applyNumberFormat="1" applyFont="1" applyFill="1" applyBorder="1" applyAlignment="1">
      <alignment horizontal="center" vertical="center"/>
    </xf>
    <xf numFmtId="15" fontId="5" fillId="0" borderId="78" xfId="1814" applyNumberFormat="1" applyFont="1" applyFill="1" applyBorder="1" applyAlignment="1">
      <alignment horizontal="center" vertical="center"/>
    </xf>
    <xf numFmtId="15" fontId="5" fillId="0" borderId="78" xfId="1814" applyNumberFormat="1" applyFont="1" applyBorder="1" applyAlignment="1">
      <alignment horizontal="center" vertical="center"/>
    </xf>
    <xf numFmtId="0" fontId="5" fillId="0" borderId="0" xfId="1814" applyFont="1" applyBorder="1" applyAlignment="1">
      <alignment horizontal="center" vertical="center" wrapText="1"/>
    </xf>
    <xf numFmtId="0" fontId="4" fillId="0" borderId="0" xfId="1814" applyFont="1" applyFill="1" applyBorder="1" applyAlignment="1">
      <alignment horizontal="center" vertical="center" wrapText="1"/>
    </xf>
    <xf numFmtId="0" fontId="5" fillId="0" borderId="0" xfId="1814" applyFont="1" applyFill="1" applyBorder="1" applyAlignment="1">
      <alignment horizontal="center" vertical="center"/>
    </xf>
    <xf numFmtId="15" fontId="5" fillId="0" borderId="0" xfId="1814" applyNumberFormat="1" applyFont="1" applyFill="1" applyBorder="1" applyAlignment="1">
      <alignment horizontal="center" vertical="center"/>
    </xf>
    <xf numFmtId="15" fontId="5" fillId="0" borderId="0" xfId="1814" applyNumberFormat="1" applyFont="1" applyBorder="1" applyAlignment="1">
      <alignment horizontal="center" vertical="center"/>
    </xf>
    <xf numFmtId="0" fontId="5" fillId="0" borderId="79" xfId="1814" applyFont="1" applyBorder="1" applyAlignment="1">
      <alignment horizontal="center" vertical="center" wrapText="1"/>
    </xf>
    <xf numFmtId="0" fontId="4" fillId="0" borderId="79" xfId="1814" applyFont="1" applyFill="1" applyBorder="1" applyAlignment="1">
      <alignment horizontal="center" vertical="center" wrapText="1"/>
    </xf>
    <xf numFmtId="0" fontId="5" fillId="0" borderId="79" xfId="1814" applyFont="1" applyFill="1" applyBorder="1" applyAlignment="1">
      <alignment horizontal="center" vertical="center"/>
    </xf>
    <xf numFmtId="15" fontId="5" fillId="0" borderId="79" xfId="1814" applyNumberFormat="1" applyFont="1" applyFill="1" applyBorder="1" applyAlignment="1">
      <alignment horizontal="center" vertical="center"/>
    </xf>
    <xf numFmtId="15" fontId="5" fillId="0" borderId="79" xfId="1814" applyNumberFormat="1" applyFont="1" applyBorder="1" applyAlignment="1">
      <alignment horizontal="center" vertical="center"/>
    </xf>
    <xf numFmtId="43" fontId="5" fillId="0" borderId="78" xfId="13" applyFont="1" applyFill="1" applyBorder="1" applyAlignment="1">
      <alignment horizontal="center" vertical="center"/>
    </xf>
    <xf numFmtId="43" fontId="5" fillId="0" borderId="0" xfId="13" applyFont="1" applyFill="1" applyBorder="1" applyAlignment="1">
      <alignment horizontal="center" vertical="center"/>
    </xf>
    <xf numFmtId="43" fontId="5" fillId="0" borderId="79" xfId="13" applyFont="1" applyFill="1" applyBorder="1" applyAlignment="1">
      <alignment horizontal="center" vertical="center"/>
    </xf>
    <xf numFmtId="10" fontId="5" fillId="0" borderId="0" xfId="1814" applyNumberFormat="1" applyFont="1" applyFill="1" applyBorder="1" applyAlignment="1">
      <alignment horizontal="center" vertical="center"/>
    </xf>
    <xf numFmtId="0" fontId="105" fillId="0" borderId="0" xfId="0" applyFont="1" applyAlignment="1">
      <alignment horizontal="center" wrapText="1"/>
    </xf>
    <xf numFmtId="0" fontId="88" fillId="0" borderId="0" xfId="0" applyFont="1"/>
    <xf numFmtId="0" fontId="88" fillId="0" borderId="0" xfId="0" applyFont="1" applyFill="1"/>
    <xf numFmtId="0" fontId="54" fillId="0" borderId="0" xfId="0" applyFont="1" applyAlignment="1">
      <alignment horizontal="center"/>
    </xf>
    <xf numFmtId="0" fontId="88" fillId="0" borderId="80" xfId="0" applyFont="1" applyBorder="1"/>
    <xf numFmtId="0" fontId="4" fillId="0" borderId="80" xfId="0" applyFont="1" applyFill="1" applyBorder="1" applyAlignment="1">
      <alignment vertical="center"/>
    </xf>
    <xf numFmtId="0" fontId="88" fillId="0" borderId="80" xfId="0" applyFont="1" applyFill="1" applyBorder="1"/>
    <xf numFmtId="0" fontId="4" fillId="0" borderId="80" xfId="0" applyFont="1" applyFill="1" applyBorder="1" applyAlignment="1">
      <alignment vertical="center" wrapText="1"/>
    </xf>
    <xf numFmtId="0" fontId="4" fillId="0" borderId="80" xfId="0" applyFont="1" applyFill="1" applyBorder="1" applyAlignment="1">
      <alignment horizontal="center" vertical="center" wrapText="1"/>
    </xf>
    <xf numFmtId="0" fontId="4" fillId="66" borderId="0" xfId="0" applyFont="1" applyFill="1" applyBorder="1" applyAlignment="1">
      <alignment horizontal="center" vertical="center"/>
    </xf>
    <xf numFmtId="0" fontId="4" fillId="66" borderId="0" xfId="0" applyFont="1" applyFill="1" applyBorder="1" applyAlignment="1">
      <alignment horizontal="center" vertical="center" wrapText="1"/>
    </xf>
    <xf numFmtId="0" fontId="4" fillId="66" borderId="81" xfId="0" applyFont="1" applyFill="1" applyBorder="1" applyAlignment="1">
      <alignment horizontal="center" vertical="center" wrapText="1"/>
    </xf>
    <xf numFmtId="0" fontId="4" fillId="66" borderId="0"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2" xfId="0" applyFont="1" applyFill="1" applyBorder="1" applyAlignment="1">
      <alignment vertical="center" wrapText="1"/>
    </xf>
    <xf numFmtId="0" fontId="4" fillId="0" borderId="80" xfId="0" applyFont="1" applyFill="1" applyBorder="1" applyAlignment="1">
      <alignment horizontal="left" vertical="center"/>
    </xf>
    <xf numFmtId="0" fontId="19" fillId="0" borderId="80" xfId="0" applyFont="1" applyFill="1" applyBorder="1" applyAlignment="1">
      <alignment vertical="center"/>
    </xf>
    <xf numFmtId="0" fontId="20" fillId="0" borderId="80" xfId="0" applyFont="1" applyFill="1" applyBorder="1" applyAlignment="1">
      <alignment vertical="center"/>
    </xf>
    <xf numFmtId="3" fontId="19" fillId="0" borderId="80" xfId="0" applyNumberFormat="1" applyFont="1" applyFill="1" applyBorder="1" applyAlignment="1">
      <alignment vertical="center"/>
    </xf>
    <xf numFmtId="2" fontId="5" fillId="0" borderId="80" xfId="0" applyNumberFormat="1" applyFont="1" applyFill="1" applyBorder="1" applyAlignment="1">
      <alignment horizontal="center" vertical="center"/>
    </xf>
    <xf numFmtId="0" fontId="20" fillId="0" borderId="83" xfId="0" applyFont="1" applyFill="1" applyBorder="1" applyAlignment="1">
      <alignment vertical="center"/>
    </xf>
    <xf numFmtId="0" fontId="88" fillId="0" borderId="83" xfId="0" applyFont="1" applyBorder="1" applyAlignment="1">
      <alignment vertical="center"/>
    </xf>
    <xf numFmtId="3" fontId="121" fillId="0" borderId="83" xfId="0" applyNumberFormat="1" applyFont="1" applyBorder="1" applyAlignment="1">
      <alignment horizontal="center" vertical="center"/>
    </xf>
    <xf numFmtId="3" fontId="88" fillId="0" borderId="83" xfId="0" applyNumberFormat="1" applyFont="1" applyBorder="1" applyAlignment="1">
      <alignment vertical="center"/>
    </xf>
    <xf numFmtId="0" fontId="88" fillId="0" borderId="0" xfId="0" applyFont="1" applyBorder="1" applyAlignment="1">
      <alignment vertical="center"/>
    </xf>
    <xf numFmtId="43" fontId="88" fillId="0" borderId="0" xfId="13" applyFont="1" applyBorder="1" applyAlignment="1">
      <alignment vertical="center"/>
    </xf>
    <xf numFmtId="0" fontId="88" fillId="0" borderId="0" xfId="0" applyFont="1" applyFill="1" applyBorder="1" applyAlignment="1">
      <alignment vertical="center"/>
    </xf>
    <xf numFmtId="0" fontId="19" fillId="65" borderId="0" xfId="0" applyFont="1" applyFill="1" applyBorder="1" applyAlignment="1">
      <alignment vertical="center"/>
    </xf>
    <xf numFmtId="0" fontId="88" fillId="65" borderId="0" xfId="0" applyFont="1" applyFill="1" applyBorder="1" applyAlignment="1">
      <alignment vertical="center"/>
    </xf>
    <xf numFmtId="3" fontId="20" fillId="65" borderId="0" xfId="0" applyNumberFormat="1" applyFont="1" applyFill="1" applyBorder="1" applyAlignment="1">
      <alignment horizontal="right" vertical="center"/>
    </xf>
    <xf numFmtId="3" fontId="20" fillId="65" borderId="0" xfId="0" applyNumberFormat="1" applyFont="1" applyFill="1" applyBorder="1" applyAlignment="1">
      <alignment vertical="center"/>
    </xf>
    <xf numFmtId="2" fontId="5" fillId="65" borderId="0" xfId="0" applyNumberFormat="1" applyFont="1" applyFill="1" applyBorder="1" applyAlignment="1">
      <alignment horizontal="center" vertical="center"/>
    </xf>
    <xf numFmtId="0" fontId="20" fillId="65" borderId="0" xfId="0" applyFont="1" applyFill="1" applyBorder="1" applyAlignment="1">
      <alignment vertical="center"/>
    </xf>
    <xf numFmtId="3" fontId="19" fillId="65" borderId="0" xfId="0" applyNumberFormat="1" applyFont="1" applyFill="1" applyBorder="1" applyAlignment="1">
      <alignment vertical="center"/>
    </xf>
    <xf numFmtId="0" fontId="88" fillId="0" borderId="0" xfId="0" applyFont="1" applyAlignment="1">
      <alignment vertical="center"/>
    </xf>
    <xf numFmtId="43" fontId="88" fillId="0" borderId="0" xfId="13" applyFont="1" applyAlignment="1">
      <alignment vertical="center"/>
    </xf>
    <xf numFmtId="0" fontId="88" fillId="0" borderId="0" xfId="0" applyFont="1" applyFill="1" applyAlignment="1">
      <alignment vertical="center"/>
    </xf>
    <xf numFmtId="0" fontId="19" fillId="0" borderId="83" xfId="0" applyFont="1" applyFill="1" applyBorder="1" applyAlignment="1">
      <alignment vertical="center"/>
    </xf>
    <xf numFmtId="3" fontId="19" fillId="0" borderId="83" xfId="0" applyNumberFormat="1" applyFont="1" applyFill="1" applyBorder="1" applyAlignment="1">
      <alignment horizontal="right" vertical="center"/>
    </xf>
    <xf numFmtId="3" fontId="19" fillId="0" borderId="83" xfId="0" applyNumberFormat="1" applyFont="1" applyFill="1" applyBorder="1" applyAlignment="1">
      <alignment vertical="center"/>
    </xf>
    <xf numFmtId="2" fontId="5" fillId="0" borderId="83" xfId="0" applyNumberFormat="1" applyFont="1" applyFill="1" applyBorder="1" applyAlignment="1">
      <alignment horizontal="center" vertical="center"/>
    </xf>
    <xf numFmtId="0" fontId="20" fillId="65" borderId="84" xfId="0" applyFont="1" applyFill="1" applyBorder="1" applyAlignment="1">
      <alignment vertical="center"/>
    </xf>
    <xf numFmtId="3" fontId="20" fillId="65" borderId="84" xfId="0" applyNumberFormat="1" applyFont="1" applyFill="1" applyBorder="1" applyAlignment="1">
      <alignment horizontal="right" vertical="center"/>
    </xf>
    <xf numFmtId="3" fontId="20" fillId="65" borderId="84" xfId="0" applyNumberFormat="1" applyFont="1" applyFill="1" applyBorder="1" applyAlignment="1">
      <alignment vertical="center"/>
    </xf>
    <xf numFmtId="0" fontId="5" fillId="65" borderId="84" xfId="0" applyFont="1" applyFill="1" applyBorder="1" applyAlignment="1">
      <alignment horizontal="center" vertical="center"/>
    </xf>
    <xf numFmtId="43" fontId="88" fillId="0" borderId="0" xfId="0" applyNumberFormat="1" applyFont="1" applyAlignment="1">
      <alignment vertical="center"/>
    </xf>
    <xf numFmtId="0" fontId="20" fillId="65" borderId="0" xfId="0" applyFont="1" applyFill="1" applyBorder="1" applyAlignment="1">
      <alignment horizontal="justify" vertical="center" wrapText="1"/>
    </xf>
    <xf numFmtId="17" fontId="88" fillId="0" borderId="0" xfId="0" applyNumberFormat="1" applyFont="1" applyAlignment="1">
      <alignment vertical="center"/>
    </xf>
    <xf numFmtId="4" fontId="5" fillId="65" borderId="0" xfId="0" applyNumberFormat="1" applyFont="1" applyFill="1" applyBorder="1" applyAlignment="1">
      <alignment horizontal="center" vertical="center"/>
    </xf>
    <xf numFmtId="0" fontId="20" fillId="65" borderId="0" xfId="0" applyFont="1" applyFill="1" applyBorder="1" applyAlignment="1">
      <alignment horizontal="justify" vertical="center" wrapText="1"/>
    </xf>
    <xf numFmtId="0" fontId="88" fillId="0" borderId="82" xfId="0" applyFont="1" applyFill="1" applyBorder="1"/>
    <xf numFmtId="0" fontId="20" fillId="0" borderId="82" xfId="0" applyFont="1" applyFill="1" applyBorder="1"/>
    <xf numFmtId="0" fontId="20" fillId="0" borderId="0" xfId="0" applyFont="1"/>
    <xf numFmtId="0" fontId="20" fillId="0" borderId="0" xfId="0" applyFont="1" applyAlignment="1">
      <alignment horizontal="left" wrapText="1"/>
    </xf>
    <xf numFmtId="0" fontId="88" fillId="0" borderId="80" xfId="0" applyFont="1" applyBorder="1" applyAlignment="1">
      <alignment horizontal="center"/>
    </xf>
    <xf numFmtId="0" fontId="88" fillId="0" borderId="0" xfId="0" applyFont="1" applyAlignment="1">
      <alignment horizontal="right" vertical="center"/>
    </xf>
    <xf numFmtId="43" fontId="121" fillId="0" borderId="0" xfId="13" applyFont="1" applyAlignment="1">
      <alignment vertical="center"/>
    </xf>
    <xf numFmtId="0" fontId="4" fillId="66" borderId="0" xfId="0" applyFont="1" applyFill="1" applyBorder="1" applyAlignment="1">
      <alignment horizontal="center" vertical="center" wrapText="1"/>
    </xf>
    <xf numFmtId="0" fontId="4" fillId="66" borderId="10" xfId="0" applyFont="1" applyFill="1" applyBorder="1" applyAlignment="1">
      <alignment horizontal="center" vertical="center" wrapText="1"/>
    </xf>
    <xf numFmtId="0" fontId="4" fillId="66" borderId="10" xfId="0" applyFont="1" applyFill="1" applyBorder="1" applyAlignment="1">
      <alignment horizontal="center" vertical="top" wrapText="1"/>
    </xf>
    <xf numFmtId="9" fontId="88" fillId="0" borderId="0" xfId="0" applyNumberFormat="1" applyFont="1" applyAlignment="1">
      <alignment vertical="center"/>
    </xf>
    <xf numFmtId="0" fontId="4" fillId="66" borderId="23" xfId="0" applyFont="1" applyFill="1" applyBorder="1" applyAlignment="1">
      <alignment horizontal="center" vertical="center" wrapText="1"/>
    </xf>
    <xf numFmtId="0" fontId="4" fillId="66" borderId="0" xfId="0" applyFont="1" applyFill="1" applyBorder="1" applyAlignment="1">
      <alignment horizontal="center" vertical="top" wrapText="1"/>
    </xf>
    <xf numFmtId="0" fontId="4" fillId="66" borderId="13" xfId="0" applyFont="1" applyFill="1" applyBorder="1" applyAlignment="1">
      <alignment horizontal="center" vertical="center" wrapText="1"/>
    </xf>
    <xf numFmtId="0" fontId="4" fillId="0" borderId="82" xfId="0" applyFont="1" applyFill="1" applyBorder="1" applyAlignment="1">
      <alignment vertical="center"/>
    </xf>
    <xf numFmtId="0" fontId="4" fillId="0" borderId="82" xfId="0" applyFont="1" applyFill="1" applyBorder="1" applyAlignment="1">
      <alignment horizontal="center" vertical="center" wrapText="1"/>
    </xf>
    <xf numFmtId="3" fontId="19" fillId="0" borderId="80" xfId="0" applyNumberFormat="1" applyFont="1" applyFill="1" applyBorder="1" applyAlignment="1">
      <alignment horizontal="right" vertical="center"/>
    </xf>
    <xf numFmtId="3" fontId="20" fillId="0" borderId="80" xfId="3" applyNumberFormat="1" applyFont="1" applyFill="1" applyBorder="1" applyAlignment="1">
      <alignment horizontal="right" vertical="center"/>
    </xf>
    <xf numFmtId="3" fontId="19" fillId="0" borderId="80" xfId="3" applyNumberFormat="1" applyFont="1" applyFill="1" applyBorder="1" applyAlignment="1">
      <alignment horizontal="right" vertical="center"/>
    </xf>
    <xf numFmtId="165" fontId="20" fillId="0" borderId="80" xfId="3" applyNumberFormat="1" applyFont="1" applyFill="1" applyBorder="1" applyAlignment="1">
      <alignment horizontal="center" vertical="center"/>
    </xf>
    <xf numFmtId="0" fontId="20" fillId="0" borderId="83" xfId="0" applyFont="1" applyFill="1" applyBorder="1" applyAlignment="1"/>
    <xf numFmtId="0" fontId="19" fillId="0" borderId="83" xfId="0" applyFont="1" applyFill="1" applyBorder="1" applyAlignment="1"/>
    <xf numFmtId="3" fontId="121" fillId="0" borderId="83" xfId="0" applyNumberFormat="1" applyFont="1" applyFill="1" applyBorder="1" applyAlignment="1">
      <alignment horizontal="center"/>
    </xf>
    <xf numFmtId="3" fontId="20" fillId="0" borderId="83" xfId="3" applyNumberFormat="1" applyFont="1" applyFill="1" applyBorder="1" applyAlignment="1">
      <alignment horizontal="right" vertical="center"/>
    </xf>
    <xf numFmtId="3" fontId="19" fillId="0" borderId="83" xfId="3" applyNumberFormat="1" applyFont="1" applyFill="1" applyBorder="1" applyAlignment="1">
      <alignment horizontal="right" vertical="center"/>
    </xf>
    <xf numFmtId="3" fontId="20" fillId="0" borderId="83" xfId="3" applyNumberFormat="1"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3" fontId="4" fillId="0" borderId="0" xfId="0" applyNumberFormat="1" applyFont="1" applyFill="1" applyBorder="1" applyAlignment="1">
      <alignment horizontal="right" vertical="center"/>
    </xf>
    <xf numFmtId="3" fontId="19" fillId="0" borderId="0" xfId="0" applyNumberFormat="1" applyFont="1" applyFill="1" applyBorder="1" applyAlignment="1">
      <alignment vertical="center"/>
    </xf>
    <xf numFmtId="3" fontId="20" fillId="0" borderId="0" xfId="3" applyNumberFormat="1" applyFont="1" applyFill="1" applyBorder="1" applyAlignment="1">
      <alignment horizontal="right" vertical="center"/>
    </xf>
    <xf numFmtId="3" fontId="19" fillId="0" borderId="0" xfId="3" applyNumberFormat="1" applyFont="1" applyFill="1" applyBorder="1" applyAlignment="1">
      <alignment horizontal="right" vertical="center"/>
    </xf>
    <xf numFmtId="3" fontId="20" fillId="0" borderId="0" xfId="3" applyNumberFormat="1" applyFont="1" applyFill="1" applyBorder="1" applyAlignment="1">
      <alignment horizontal="center" vertical="center"/>
    </xf>
    <xf numFmtId="0" fontId="88" fillId="0" borderId="0" xfId="0" applyFont="1" applyAlignment="1"/>
    <xf numFmtId="43" fontId="88" fillId="0" borderId="0" xfId="13" applyFont="1" applyAlignment="1"/>
    <xf numFmtId="0" fontId="88" fillId="0" borderId="0" xfId="0" applyFont="1" applyBorder="1" applyAlignment="1"/>
    <xf numFmtId="0" fontId="88" fillId="0" borderId="83" xfId="0" applyFont="1" applyBorder="1" applyAlignment="1"/>
    <xf numFmtId="3" fontId="88" fillId="0" borderId="83" xfId="0" applyNumberFormat="1" applyFont="1" applyBorder="1" applyAlignment="1">
      <alignment horizontal="right"/>
    </xf>
    <xf numFmtId="0" fontId="88" fillId="0" borderId="0" xfId="0" applyFont="1" applyFill="1" applyAlignment="1"/>
    <xf numFmtId="43" fontId="25" fillId="0" borderId="0" xfId="13" applyFont="1" applyAlignment="1"/>
    <xf numFmtId="0" fontId="20" fillId="0" borderId="85" xfId="0" applyFont="1" applyFill="1" applyBorder="1" applyAlignment="1"/>
    <xf numFmtId="3" fontId="5" fillId="0" borderId="85" xfId="0" applyNumberFormat="1" applyFont="1" applyFill="1" applyBorder="1" applyAlignment="1">
      <alignment horizontal="right"/>
    </xf>
    <xf numFmtId="3" fontId="20" fillId="0" borderId="85" xfId="0" applyNumberFormat="1" applyFont="1" applyFill="1" applyBorder="1" applyAlignment="1">
      <alignment horizontal="right"/>
    </xf>
    <xf numFmtId="3" fontId="20" fillId="0" borderId="85" xfId="3" applyNumberFormat="1" applyFont="1" applyFill="1" applyBorder="1" applyAlignment="1">
      <alignment horizontal="right"/>
    </xf>
    <xf numFmtId="3" fontId="19" fillId="0" borderId="85" xfId="3" applyNumberFormat="1" applyFont="1" applyFill="1" applyBorder="1" applyAlignment="1">
      <alignment horizontal="right"/>
    </xf>
    <xf numFmtId="3" fontId="20" fillId="0" borderId="85" xfId="3" applyNumberFormat="1" applyFont="1" applyFill="1" applyBorder="1" applyAlignment="1">
      <alignment horizontal="center"/>
    </xf>
    <xf numFmtId="43" fontId="25" fillId="0" borderId="0" xfId="13" applyFont="1" applyAlignment="1">
      <alignment vertical="center"/>
    </xf>
    <xf numFmtId="3" fontId="20" fillId="65" borderId="0" xfId="3" applyNumberFormat="1" applyFont="1" applyFill="1" applyBorder="1" applyAlignment="1">
      <alignment horizontal="right" vertical="center"/>
    </xf>
    <xf numFmtId="3" fontId="19" fillId="65" borderId="0" xfId="3" applyNumberFormat="1" applyFont="1" applyFill="1" applyBorder="1" applyAlignment="1">
      <alignment horizontal="right" vertical="center"/>
    </xf>
    <xf numFmtId="3" fontId="20" fillId="65" borderId="0" xfId="3" applyNumberFormat="1" applyFont="1" applyFill="1" applyBorder="1" applyAlignment="1">
      <alignment horizontal="center" vertical="center"/>
    </xf>
    <xf numFmtId="0" fontId="20" fillId="0" borderId="81" xfId="0" applyFont="1" applyFill="1" applyBorder="1" applyAlignment="1"/>
    <xf numFmtId="3" fontId="20" fillId="0" borderId="81" xfId="0" applyNumberFormat="1" applyFont="1" applyFill="1" applyBorder="1" applyAlignment="1">
      <alignment horizontal="right"/>
    </xf>
    <xf numFmtId="4" fontId="20" fillId="0" borderId="81" xfId="3" applyNumberFormat="1" applyFont="1" applyFill="1" applyBorder="1" applyAlignment="1">
      <alignment horizontal="right"/>
    </xf>
    <xf numFmtId="3" fontId="20" fillId="0" borderId="81" xfId="3" applyNumberFormat="1" applyFont="1" applyFill="1" applyBorder="1" applyAlignment="1">
      <alignment horizontal="right"/>
    </xf>
    <xf numFmtId="165" fontId="20" fillId="0" borderId="81" xfId="3" applyNumberFormat="1" applyFont="1" applyFill="1" applyBorder="1" applyAlignment="1">
      <alignment horizontal="center"/>
    </xf>
    <xf numFmtId="0" fontId="20" fillId="65" borderId="0" xfId="0" applyFont="1" applyFill="1" applyBorder="1" applyAlignment="1">
      <alignment horizontal="justify" vertical="center"/>
    </xf>
    <xf numFmtId="3" fontId="5" fillId="65" borderId="0" xfId="0" applyNumberFormat="1" applyFont="1" applyFill="1" applyBorder="1" applyAlignment="1">
      <alignment vertical="center"/>
    </xf>
    <xf numFmtId="4" fontId="20" fillId="65" borderId="0" xfId="3" applyNumberFormat="1" applyFont="1" applyFill="1" applyBorder="1" applyAlignment="1">
      <alignment horizontal="right" vertical="center"/>
    </xf>
    <xf numFmtId="166" fontId="20" fillId="65" borderId="0" xfId="13" applyNumberFormat="1" applyFont="1" applyFill="1" applyBorder="1" applyAlignment="1">
      <alignment horizontal="right" vertical="center"/>
    </xf>
    <xf numFmtId="181" fontId="20" fillId="65" borderId="0" xfId="13" applyNumberFormat="1" applyFont="1" applyFill="1" applyBorder="1" applyAlignment="1">
      <alignment horizontal="center" vertical="center"/>
    </xf>
    <xf numFmtId="165" fontId="20" fillId="65" borderId="0" xfId="3" applyNumberFormat="1" applyFont="1" applyFill="1" applyBorder="1" applyAlignment="1">
      <alignment horizontal="center" vertical="center"/>
    </xf>
    <xf numFmtId="0" fontId="20" fillId="0" borderId="0" xfId="0" applyFont="1" applyFill="1" applyBorder="1" applyAlignment="1">
      <alignment horizontal="justify" vertical="center" wrapText="1"/>
    </xf>
    <xf numFmtId="4" fontId="20" fillId="0" borderId="0" xfId="0" applyNumberFormat="1" applyFont="1" applyFill="1" applyBorder="1" applyAlignment="1">
      <alignment vertical="center"/>
    </xf>
    <xf numFmtId="4" fontId="20" fillId="0" borderId="0" xfId="0" applyNumberFormat="1" applyFont="1" applyFill="1" applyBorder="1" applyAlignment="1">
      <alignment horizontal="right" vertical="center"/>
    </xf>
    <xf numFmtId="3" fontId="19" fillId="0" borderId="0" xfId="3" applyNumberFormat="1" applyFont="1" applyFill="1" applyBorder="1" applyAlignment="1">
      <alignment horizontal="center" vertical="center"/>
    </xf>
    <xf numFmtId="0" fontId="19" fillId="0" borderId="86" xfId="0" applyFont="1" applyFill="1" applyBorder="1" applyAlignment="1"/>
    <xf numFmtId="0" fontId="19" fillId="0" borderId="86" xfId="0" applyFont="1" applyFill="1" applyBorder="1" applyAlignment="1">
      <alignment vertical="center"/>
    </xf>
    <xf numFmtId="3" fontId="19" fillId="0" borderId="86" xfId="0" applyNumberFormat="1" applyFont="1" applyFill="1" applyBorder="1" applyAlignment="1">
      <alignment horizontal="right" vertical="center"/>
    </xf>
    <xf numFmtId="3" fontId="20" fillId="0" borderId="86" xfId="0" applyNumberFormat="1" applyFont="1" applyFill="1" applyBorder="1" applyAlignment="1">
      <alignment horizontal="right" vertical="center"/>
    </xf>
    <xf numFmtId="3" fontId="20" fillId="0" borderId="86" xfId="3" applyNumberFormat="1" applyFont="1" applyFill="1" applyBorder="1" applyAlignment="1">
      <alignment horizontal="right" vertical="center"/>
    </xf>
    <xf numFmtId="3" fontId="19" fillId="0" borderId="86" xfId="3" applyNumberFormat="1" applyFont="1" applyFill="1" applyBorder="1" applyAlignment="1">
      <alignment horizontal="center" vertical="center"/>
    </xf>
    <xf numFmtId="3" fontId="20" fillId="0" borderId="86" xfId="0" applyNumberFormat="1" applyFont="1" applyFill="1" applyBorder="1" applyAlignment="1">
      <alignment horizontal="center" vertical="center"/>
    </xf>
    <xf numFmtId="43" fontId="25" fillId="0" borderId="0" xfId="0" applyNumberFormat="1" applyFont="1" applyAlignment="1">
      <alignment vertical="center"/>
    </xf>
    <xf numFmtId="0" fontId="20" fillId="0" borderId="85" xfId="0" applyFont="1" applyFill="1" applyBorder="1" applyAlignment="1">
      <alignment vertical="center"/>
    </xf>
    <xf numFmtId="0" fontId="20" fillId="0" borderId="85" xfId="0" applyFont="1" applyFill="1" applyBorder="1" applyAlignment="1">
      <alignment horizontal="right" vertical="center"/>
    </xf>
    <xf numFmtId="3" fontId="20" fillId="0" borderId="85" xfId="0" applyNumberFormat="1" applyFont="1" applyFill="1" applyBorder="1" applyAlignment="1">
      <alignment vertical="center"/>
    </xf>
    <xf numFmtId="3" fontId="88" fillId="0" borderId="85" xfId="0" applyNumberFormat="1" applyFont="1" applyFill="1" applyBorder="1" applyAlignment="1">
      <alignment horizontal="right" vertical="center"/>
    </xf>
    <xf numFmtId="3" fontId="19" fillId="0" borderId="85" xfId="3" applyNumberFormat="1" applyFont="1" applyFill="1" applyBorder="1" applyAlignment="1">
      <alignment horizontal="center" vertical="center"/>
    </xf>
    <xf numFmtId="3" fontId="20" fillId="0" borderId="85" xfId="0" applyNumberFormat="1" applyFont="1" applyFill="1" applyBorder="1" applyAlignment="1">
      <alignment horizontal="center" vertical="center"/>
    </xf>
    <xf numFmtId="0" fontId="25" fillId="0" borderId="0" xfId="0" applyFont="1" applyAlignment="1">
      <alignment vertical="center"/>
    </xf>
    <xf numFmtId="0" fontId="20" fillId="0" borderId="87" xfId="0" applyFont="1" applyFill="1" applyBorder="1" applyAlignment="1">
      <alignment vertical="center"/>
    </xf>
    <xf numFmtId="3" fontId="20" fillId="0" borderId="87" xfId="0" applyNumberFormat="1" applyFont="1" applyFill="1" applyBorder="1" applyAlignment="1">
      <alignment horizontal="right" vertical="center"/>
    </xf>
    <xf numFmtId="166" fontId="20" fillId="0" borderId="87" xfId="13" applyNumberFormat="1" applyFont="1" applyFill="1" applyBorder="1" applyAlignment="1">
      <alignment horizontal="right" vertical="center"/>
    </xf>
    <xf numFmtId="3" fontId="19" fillId="0" borderId="87" xfId="3" applyNumberFormat="1" applyFont="1" applyFill="1" applyBorder="1" applyAlignment="1">
      <alignment horizontal="center" vertical="center"/>
    </xf>
    <xf numFmtId="3" fontId="20" fillId="0" borderId="87" xfId="0" applyNumberFormat="1" applyFont="1" applyFill="1" applyBorder="1" applyAlignment="1">
      <alignment horizontal="center" vertical="center"/>
    </xf>
    <xf numFmtId="0" fontId="20" fillId="0" borderId="82" xfId="0" applyFont="1" applyFill="1" applyBorder="1" applyAlignment="1">
      <alignment vertical="center"/>
    </xf>
    <xf numFmtId="0" fontId="20" fillId="0" borderId="82" xfId="0" applyFont="1" applyFill="1" applyBorder="1" applyAlignment="1">
      <alignment horizontal="justify" vertical="center" wrapText="1"/>
    </xf>
    <xf numFmtId="3" fontId="20" fillId="0" borderId="82" xfId="0" applyNumberFormat="1" applyFont="1" applyFill="1" applyBorder="1" applyAlignment="1">
      <alignment vertical="center"/>
    </xf>
    <xf numFmtId="3" fontId="20" fillId="0" borderId="82" xfId="0" applyNumberFormat="1" applyFont="1" applyFill="1" applyBorder="1" applyAlignment="1">
      <alignment horizontal="right" vertical="center"/>
    </xf>
    <xf numFmtId="0" fontId="88" fillId="0" borderId="82" xfId="0" applyFont="1" applyFill="1" applyBorder="1" applyAlignment="1">
      <alignment vertical="center"/>
    </xf>
    <xf numFmtId="3" fontId="19" fillId="0" borderId="82" xfId="3" applyNumberFormat="1" applyFont="1" applyFill="1" applyBorder="1" applyAlignment="1">
      <alignment horizontal="center" vertical="center"/>
    </xf>
    <xf numFmtId="2" fontId="88" fillId="0" borderId="82" xfId="0" applyNumberFormat="1" applyFont="1" applyFill="1" applyBorder="1" applyAlignment="1">
      <alignment vertical="center"/>
    </xf>
    <xf numFmtId="0" fontId="105" fillId="0" borderId="0" xfId="0" applyFont="1" applyAlignment="1">
      <alignment horizontal="center" vertical="center" wrapText="1"/>
    </xf>
    <xf numFmtId="0" fontId="107" fillId="0" borderId="0" xfId="0" applyFont="1" applyFill="1" applyAlignment="1">
      <alignment horizontal="center" vertical="center" wrapText="1"/>
    </xf>
    <xf numFmtId="0" fontId="88" fillId="0" borderId="0" xfId="0" applyFont="1" applyAlignment="1">
      <alignment horizontal="center" vertical="center"/>
    </xf>
    <xf numFmtId="0" fontId="88" fillId="0" borderId="0" xfId="0" applyFont="1" applyFill="1" applyAlignment="1">
      <alignment horizontal="center" vertical="center"/>
    </xf>
    <xf numFmtId="0" fontId="88" fillId="0" borderId="80" xfId="0" applyFont="1" applyBorder="1" applyAlignment="1">
      <alignment horizontal="center" vertical="center"/>
    </xf>
    <xf numFmtId="0" fontId="4" fillId="67" borderId="0" xfId="0" applyFont="1" applyFill="1" applyBorder="1" applyAlignment="1">
      <alignment horizontal="center" vertical="center"/>
    </xf>
    <xf numFmtId="0" fontId="4" fillId="67" borderId="81" xfId="0" applyFont="1" applyFill="1" applyBorder="1" applyAlignment="1">
      <alignment horizontal="center" wrapText="1"/>
    </xf>
    <xf numFmtId="0" fontId="4" fillId="67" borderId="0" xfId="0" applyFont="1" applyFill="1" applyBorder="1" applyAlignment="1">
      <alignment horizontal="center" wrapText="1"/>
    </xf>
    <xf numFmtId="0" fontId="4" fillId="67" borderId="81" xfId="0" applyFont="1" applyFill="1" applyBorder="1" applyAlignment="1">
      <alignment horizontal="center" wrapText="1"/>
    </xf>
    <xf numFmtId="0" fontId="4" fillId="67" borderId="81" xfId="0" applyFont="1" applyFill="1" applyBorder="1" applyAlignment="1">
      <alignment horizontal="center" vertical="top" wrapText="1"/>
    </xf>
    <xf numFmtId="0" fontId="4" fillId="0" borderId="0" xfId="0" applyFont="1" applyFill="1" applyAlignment="1">
      <alignment horizontal="center" vertical="top" wrapText="1"/>
    </xf>
    <xf numFmtId="0" fontId="4" fillId="67" borderId="88" xfId="0" applyFont="1" applyFill="1" applyBorder="1" applyAlignment="1">
      <alignment horizontal="center" vertical="top" wrapText="1"/>
    </xf>
    <xf numFmtId="0" fontId="4" fillId="67" borderId="0" xfId="0" applyFont="1" applyFill="1" applyBorder="1" applyAlignment="1">
      <alignment horizontal="center" vertical="top" wrapText="1"/>
    </xf>
    <xf numFmtId="0" fontId="4" fillId="67" borderId="0" xfId="0" applyFont="1" applyFill="1" applyBorder="1" applyAlignment="1">
      <alignment horizontal="right" vertical="center" wrapText="1"/>
    </xf>
    <xf numFmtId="0" fontId="4" fillId="67"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8" fillId="0" borderId="0" xfId="0" applyFont="1" applyAlignment="1">
      <alignment horizontal="center" vertical="center"/>
    </xf>
    <xf numFmtId="0" fontId="4" fillId="0" borderId="82" xfId="0" applyFont="1" applyFill="1" applyBorder="1" applyAlignment="1">
      <alignment horizontal="right" vertical="center" wrapText="1"/>
    </xf>
    <xf numFmtId="0" fontId="19" fillId="0" borderId="0" xfId="0" applyFont="1" applyFill="1" applyBorder="1" applyAlignment="1">
      <alignment horizontal="left" vertical="center"/>
    </xf>
    <xf numFmtId="2" fontId="4" fillId="0" borderId="0" xfId="3" applyNumberFormat="1" applyFont="1" applyFill="1" applyBorder="1" applyAlignment="1">
      <alignment horizontal="center" vertical="center"/>
    </xf>
    <xf numFmtId="182" fontId="19" fillId="0" borderId="0" xfId="3" applyNumberFormat="1" applyFont="1" applyFill="1" applyBorder="1" applyAlignment="1">
      <alignment horizontal="center" vertical="center"/>
    </xf>
    <xf numFmtId="3" fontId="121" fillId="0" borderId="0" xfId="0" applyNumberFormat="1" applyFont="1" applyBorder="1" applyAlignment="1">
      <alignment horizontal="center" vertical="center"/>
    </xf>
    <xf numFmtId="3" fontId="88" fillId="0" borderId="0" xfId="0" applyNumberFormat="1" applyFont="1" applyBorder="1" applyAlignment="1">
      <alignment vertical="center"/>
    </xf>
    <xf numFmtId="0" fontId="88" fillId="0" borderId="0" xfId="0" applyFont="1" applyBorder="1" applyAlignment="1">
      <alignment horizontal="center" vertical="center"/>
    </xf>
    <xf numFmtId="4" fontId="19" fillId="0" borderId="0" xfId="3" applyNumberFormat="1" applyFont="1" applyFill="1" applyAlignment="1">
      <alignment horizontal="center" vertical="center"/>
    </xf>
    <xf numFmtId="43" fontId="26" fillId="0" borderId="0" xfId="13" applyFont="1" applyAlignment="1">
      <alignment vertical="center"/>
    </xf>
    <xf numFmtId="43" fontId="121" fillId="0" borderId="0" xfId="0" applyNumberFormat="1" applyFont="1" applyAlignment="1">
      <alignment vertical="center"/>
    </xf>
    <xf numFmtId="2" fontId="88" fillId="0" borderId="0" xfId="0" applyNumberFormat="1" applyFont="1" applyAlignment="1">
      <alignment vertical="center"/>
    </xf>
    <xf numFmtId="0" fontId="20" fillId="0" borderId="84" xfId="0" applyFont="1" applyFill="1" applyBorder="1" applyAlignment="1">
      <alignment vertical="center"/>
    </xf>
    <xf numFmtId="0" fontId="19" fillId="0" borderId="84" xfId="0" applyFont="1" applyFill="1" applyBorder="1" applyAlignment="1">
      <alignment horizontal="left" vertical="center"/>
    </xf>
    <xf numFmtId="3" fontId="19" fillId="0" borderId="84" xfId="0" applyNumberFormat="1" applyFont="1" applyFill="1" applyBorder="1" applyAlignment="1">
      <alignment vertical="center"/>
    </xf>
    <xf numFmtId="2" fontId="4" fillId="0" borderId="84" xfId="3" applyNumberFormat="1" applyFont="1" applyFill="1" applyBorder="1" applyAlignment="1">
      <alignment horizontal="center" vertical="center"/>
    </xf>
    <xf numFmtId="182" fontId="19" fillId="0" borderId="84" xfId="3" applyNumberFormat="1" applyFont="1" applyFill="1" applyBorder="1" applyAlignment="1">
      <alignment horizontal="center" vertical="center"/>
    </xf>
    <xf numFmtId="3" fontId="20" fillId="0" borderId="83" xfId="0" applyNumberFormat="1" applyFont="1" applyFill="1" applyBorder="1" applyAlignment="1">
      <alignment horizontal="right"/>
    </xf>
    <xf numFmtId="3" fontId="19" fillId="0" borderId="83" xfId="0" applyNumberFormat="1" applyFont="1" applyFill="1" applyBorder="1" applyAlignment="1"/>
    <xf numFmtId="2" fontId="4" fillId="0" borderId="83" xfId="13" applyNumberFormat="1" applyFont="1" applyFill="1" applyBorder="1" applyAlignment="1">
      <alignment horizontal="center"/>
    </xf>
    <xf numFmtId="182" fontId="19" fillId="0" borderId="83" xfId="3" applyNumberFormat="1" applyFont="1" applyFill="1" applyBorder="1" applyAlignment="1">
      <alignment horizontal="center"/>
    </xf>
    <xf numFmtId="0" fontId="20" fillId="0" borderId="0" xfId="0" applyFont="1" applyFill="1" applyAlignment="1">
      <alignment horizontal="center"/>
    </xf>
    <xf numFmtId="3" fontId="88" fillId="0" borderId="0" xfId="0" applyNumberFormat="1" applyFont="1" applyAlignment="1"/>
    <xf numFmtId="43" fontId="26" fillId="0" borderId="0" xfId="13" applyFont="1" applyAlignment="1"/>
    <xf numFmtId="3" fontId="20" fillId="65" borderId="0" xfId="13" applyNumberFormat="1" applyFont="1" applyFill="1" applyBorder="1" applyAlignment="1">
      <alignment vertical="center"/>
    </xf>
    <xf numFmtId="3" fontId="20" fillId="65" borderId="0" xfId="13" applyNumberFormat="1" applyFont="1" applyFill="1" applyBorder="1" applyAlignment="1">
      <alignment horizontal="right" vertical="center"/>
    </xf>
    <xf numFmtId="2" fontId="5" fillId="65" borderId="0" xfId="13" applyNumberFormat="1" applyFont="1" applyFill="1" applyBorder="1" applyAlignment="1">
      <alignment horizontal="center" vertical="center"/>
    </xf>
    <xf numFmtId="182" fontId="20" fillId="65" borderId="0" xfId="3" applyNumberFormat="1" applyFont="1" applyFill="1" applyBorder="1" applyAlignment="1">
      <alignment horizontal="center" vertical="center"/>
    </xf>
    <xf numFmtId="43" fontId="19" fillId="0" borderId="0" xfId="13" applyNumberFormat="1" applyFont="1" applyFill="1" applyAlignment="1">
      <alignment horizontal="center" vertical="center"/>
    </xf>
    <xf numFmtId="0" fontId="20" fillId="65" borderId="0" xfId="0" applyFont="1" applyFill="1" applyBorder="1" applyAlignment="1">
      <alignment vertical="center" wrapText="1"/>
    </xf>
    <xf numFmtId="2" fontId="5" fillId="65" borderId="0" xfId="13" applyNumberFormat="1" applyFont="1" applyFill="1" applyBorder="1" applyAlignment="1">
      <alignment horizontal="right" vertical="center"/>
    </xf>
    <xf numFmtId="3" fontId="20" fillId="0" borderId="83" xfId="0" applyNumberFormat="1" applyFont="1" applyFill="1" applyBorder="1" applyAlignment="1"/>
    <xf numFmtId="2" fontId="5" fillId="0" borderId="83" xfId="13" applyNumberFormat="1" applyFont="1" applyFill="1" applyBorder="1" applyAlignment="1">
      <alignment horizontal="right"/>
    </xf>
    <xf numFmtId="182" fontId="20" fillId="0" borderId="83" xfId="3" applyNumberFormat="1" applyFont="1" applyFill="1" applyBorder="1" applyAlignment="1">
      <alignment horizontal="center" vertical="center"/>
    </xf>
    <xf numFmtId="43" fontId="19" fillId="0" borderId="0" xfId="13" applyNumberFormat="1" applyFont="1" applyFill="1" applyAlignment="1">
      <alignment horizontal="center"/>
    </xf>
    <xf numFmtId="1" fontId="20" fillId="0" borderId="84" xfId="0" applyNumberFormat="1" applyFont="1" applyFill="1" applyBorder="1" applyAlignment="1">
      <alignment vertical="center"/>
    </xf>
    <xf numFmtId="0" fontId="20" fillId="0" borderId="84" xfId="0" applyFont="1" applyFill="1" applyBorder="1" applyAlignment="1">
      <alignment horizontal="right" vertical="center"/>
    </xf>
    <xf numFmtId="3" fontId="20" fillId="0" borderId="84" xfId="0" applyNumberFormat="1" applyFont="1" applyFill="1" applyBorder="1" applyAlignment="1">
      <alignment vertical="center"/>
    </xf>
    <xf numFmtId="2" fontId="5" fillId="0" borderId="84" xfId="13" applyNumberFormat="1" applyFont="1" applyFill="1" applyBorder="1" applyAlignment="1">
      <alignment horizontal="right" vertical="center"/>
    </xf>
    <xf numFmtId="3" fontId="20" fillId="0" borderId="84" xfId="0" applyNumberFormat="1" applyFont="1" applyFill="1" applyBorder="1" applyAlignment="1">
      <alignment horizontal="right" vertical="center"/>
    </xf>
    <xf numFmtId="182" fontId="20" fillId="0" borderId="84" xfId="3" applyNumberFormat="1" applyFont="1" applyFill="1" applyBorder="1" applyAlignment="1">
      <alignment horizontal="center" vertical="center"/>
    </xf>
    <xf numFmtId="0" fontId="20" fillId="0" borderId="82" xfId="0" applyFont="1" applyFill="1" applyBorder="1" applyAlignment="1">
      <alignment horizontal="justify" vertical="center" wrapText="1" readingOrder="1"/>
    </xf>
    <xf numFmtId="3" fontId="20" fillId="0" borderId="82" xfId="0" applyNumberFormat="1" applyFont="1" applyFill="1" applyBorder="1" applyAlignment="1"/>
    <xf numFmtId="3" fontId="20" fillId="0" borderId="82" xfId="0" applyNumberFormat="1" applyFont="1" applyFill="1" applyBorder="1" applyAlignment="1">
      <alignment horizontal="right"/>
    </xf>
    <xf numFmtId="43" fontId="19" fillId="0" borderId="82" xfId="13" applyNumberFormat="1" applyFont="1" applyFill="1" applyBorder="1" applyAlignment="1">
      <alignment horizontal="center"/>
    </xf>
    <xf numFmtId="0" fontId="88" fillId="0" borderId="82" xfId="0" applyNumberFormat="1" applyFont="1" applyFill="1" applyBorder="1"/>
    <xf numFmtId="4" fontId="4" fillId="0" borderId="0" xfId="1814" applyNumberFormat="1" applyFont="1" applyAlignment="1">
      <alignment horizontal="center"/>
    </xf>
    <xf numFmtId="4" fontId="4" fillId="0" borderId="0" xfId="1814" applyNumberFormat="1" applyFont="1" applyAlignment="1">
      <alignment horizontal="center"/>
    </xf>
    <xf numFmtId="4" fontId="18" fillId="0" borderId="0" xfId="1814" applyNumberFormat="1" applyFont="1" applyAlignment="1">
      <alignment horizontal="center"/>
    </xf>
    <xf numFmtId="4" fontId="4" fillId="0" borderId="0" xfId="1814" applyNumberFormat="1" applyFont="1" applyBorder="1" applyAlignment="1">
      <alignment horizontal="center" vertical="center"/>
    </xf>
    <xf numFmtId="4" fontId="7" fillId="0" borderId="80" xfId="1814" applyNumberFormat="1" applyFont="1" applyFill="1" applyBorder="1" applyAlignment="1">
      <alignment horizontal="center" vertical="center" wrapText="1"/>
    </xf>
    <xf numFmtId="4" fontId="7" fillId="0" borderId="80" xfId="1814" applyNumberFormat="1" applyFont="1" applyFill="1" applyBorder="1" applyAlignment="1">
      <alignment horizontal="center" wrapText="1"/>
    </xf>
    <xf numFmtId="43" fontId="7" fillId="0" borderId="80" xfId="13" applyFont="1" applyFill="1" applyBorder="1" applyAlignment="1">
      <alignment horizontal="center" vertical="center" wrapText="1"/>
    </xf>
    <xf numFmtId="4" fontId="7" fillId="68" borderId="0" xfId="1814" applyNumberFormat="1" applyFont="1" applyFill="1" applyBorder="1" applyAlignment="1">
      <alignment horizontal="center" vertical="center" wrapText="1"/>
    </xf>
    <xf numFmtId="4" fontId="7" fillId="68" borderId="81" xfId="1814" applyNumberFormat="1" applyFont="1" applyFill="1" applyBorder="1" applyAlignment="1">
      <alignment horizontal="center" vertical="center" wrapText="1"/>
    </xf>
    <xf numFmtId="4" fontId="7" fillId="68" borderId="0" xfId="1814" applyNumberFormat="1" applyFont="1" applyFill="1" applyBorder="1" applyAlignment="1">
      <alignment horizontal="center" vertical="center" wrapText="1"/>
    </xf>
    <xf numFmtId="4" fontId="7" fillId="0" borderId="82" xfId="1814" applyNumberFormat="1" applyFont="1" applyFill="1" applyBorder="1" applyAlignment="1">
      <alignment horizontal="center" vertical="center" wrapText="1"/>
    </xf>
    <xf numFmtId="4" fontId="3" fillId="0" borderId="82" xfId="1814" applyNumberFormat="1" applyFill="1" applyBorder="1" applyAlignment="1">
      <alignment horizontal="center" vertical="center" wrapText="1"/>
    </xf>
    <xf numFmtId="43" fontId="11" fillId="0" borderId="82" xfId="13" applyFont="1" applyFill="1" applyBorder="1" applyAlignment="1">
      <alignment horizontal="center" vertical="center" wrapText="1"/>
    </xf>
    <xf numFmtId="4" fontId="4" fillId="0" borderId="0" xfId="1814" applyNumberFormat="1" applyFont="1" applyBorder="1" applyAlignment="1">
      <alignment vertical="center" wrapText="1"/>
    </xf>
    <xf numFmtId="3" fontId="7" fillId="0" borderId="0" xfId="1814" applyNumberFormat="1" applyFont="1" applyBorder="1" applyAlignment="1">
      <alignment horizontal="right" vertical="center"/>
    </xf>
    <xf numFmtId="4" fontId="11" fillId="0" borderId="83" xfId="1814" applyNumberFormat="1" applyFont="1" applyBorder="1"/>
    <xf numFmtId="3" fontId="11" fillId="0" borderId="83" xfId="1814" applyNumberFormat="1" applyFont="1" applyBorder="1"/>
    <xf numFmtId="3" fontId="11" fillId="0" borderId="83" xfId="13" applyNumberFormat="1" applyFont="1" applyBorder="1" applyAlignment="1">
      <alignment horizontal="right"/>
    </xf>
    <xf numFmtId="0" fontId="20" fillId="65" borderId="0" xfId="0" applyFont="1" applyFill="1"/>
    <xf numFmtId="3" fontId="25" fillId="65" borderId="0" xfId="13" applyNumberFormat="1" applyFont="1" applyFill="1"/>
    <xf numFmtId="0" fontId="20" fillId="65" borderId="0" xfId="0" applyFont="1" applyFill="1" applyBorder="1" applyAlignment="1">
      <alignment wrapText="1"/>
    </xf>
    <xf numFmtId="3" fontId="25" fillId="65" borderId="0" xfId="13" applyNumberFormat="1" applyFont="1" applyFill="1" applyBorder="1"/>
    <xf numFmtId="0" fontId="88" fillId="0" borderId="82" xfId="0" applyFont="1" applyBorder="1"/>
    <xf numFmtId="3" fontId="20" fillId="0" borderId="82" xfId="13" applyNumberFormat="1" applyFont="1" applyBorder="1"/>
    <xf numFmtId="0" fontId="25" fillId="0" borderId="0" xfId="0" applyFont="1" applyBorder="1" applyAlignment="1">
      <alignment horizontal="left" vertical="center" wrapText="1"/>
    </xf>
    <xf numFmtId="4" fontId="7" fillId="69" borderId="0" xfId="1814" applyNumberFormat="1" applyFont="1" applyFill="1" applyBorder="1" applyAlignment="1">
      <alignment horizontal="center" vertical="center" wrapText="1"/>
    </xf>
    <xf numFmtId="4" fontId="7" fillId="69" borderId="81" xfId="1814" applyNumberFormat="1" applyFont="1" applyFill="1" applyBorder="1" applyAlignment="1">
      <alignment horizontal="center" vertical="center" wrapText="1"/>
    </xf>
    <xf numFmtId="4" fontId="7" fillId="69" borderId="0" xfId="1814" applyNumberFormat="1" applyFont="1" applyFill="1" applyBorder="1" applyAlignment="1">
      <alignment horizontal="center" vertical="center" wrapText="1"/>
    </xf>
    <xf numFmtId="4" fontId="4" fillId="0" borderId="0" xfId="1814" applyNumberFormat="1" applyFont="1" applyBorder="1" applyAlignment="1">
      <alignment wrapText="1"/>
    </xf>
    <xf numFmtId="43" fontId="25" fillId="0" borderId="0" xfId="13" applyFont="1"/>
    <xf numFmtId="3" fontId="3" fillId="0" borderId="83" xfId="1814" applyNumberFormat="1" applyFont="1" applyBorder="1"/>
    <xf numFmtId="0" fontId="20" fillId="65" borderId="0" xfId="0" applyFont="1" applyFill="1" applyBorder="1"/>
    <xf numFmtId="0" fontId="88" fillId="0" borderId="83" xfId="0" applyFont="1" applyBorder="1"/>
    <xf numFmtId="3" fontId="25" fillId="0" borderId="83" xfId="13" applyNumberFormat="1" applyFont="1" applyBorder="1"/>
    <xf numFmtId="0" fontId="107" fillId="0" borderId="0" xfId="0" applyFont="1" applyAlignment="1">
      <alignment horizontal="center" vertical="center" wrapText="1"/>
    </xf>
    <xf numFmtId="0" fontId="25" fillId="0" borderId="0" xfId="0" applyFont="1" applyBorder="1" applyAlignment="1">
      <alignment horizontal="left" vertical="center" wrapText="1"/>
    </xf>
    <xf numFmtId="43" fontId="25" fillId="0" borderId="0" xfId="13" applyFont="1" applyBorder="1" applyAlignment="1">
      <alignment horizontal="left" vertical="center" wrapText="1"/>
    </xf>
    <xf numFmtId="0" fontId="3" fillId="0" borderId="0" xfId="0" applyFont="1" applyBorder="1" applyAlignment="1">
      <alignment horizontal="center" vertical="center"/>
    </xf>
    <xf numFmtId="4" fontId="20" fillId="0" borderId="0" xfId="13" applyNumberFormat="1" applyFont="1"/>
    <xf numFmtId="0" fontId="4" fillId="70" borderId="0" xfId="0" applyFont="1" applyFill="1" applyBorder="1" applyAlignment="1">
      <alignment horizontal="center" vertical="center"/>
    </xf>
    <xf numFmtId="0" fontId="19" fillId="70" borderId="10" xfId="0" applyFont="1" applyFill="1" applyBorder="1" applyAlignment="1">
      <alignment horizontal="center"/>
    </xf>
    <xf numFmtId="0" fontId="4" fillId="70" borderId="0" xfId="0" applyFont="1" applyFill="1" applyBorder="1" applyAlignment="1">
      <alignment horizontal="center" vertical="center" wrapText="1"/>
    </xf>
    <xf numFmtId="0" fontId="4" fillId="70" borderId="0" xfId="0" applyFont="1" applyFill="1" applyBorder="1" applyAlignment="1">
      <alignment horizontal="center" vertical="center" wrapText="1"/>
    </xf>
    <xf numFmtId="0" fontId="122" fillId="70" borderId="0" xfId="0" applyFont="1" applyFill="1" applyBorder="1" applyAlignment="1">
      <alignment horizontal="center" vertical="center" wrapText="1"/>
    </xf>
    <xf numFmtId="0" fontId="4" fillId="70" borderId="0" xfId="0" applyFont="1" applyFill="1" applyBorder="1" applyAlignment="1">
      <alignment horizontal="left" vertical="center"/>
    </xf>
    <xf numFmtId="0" fontId="4" fillId="70" borderId="0" xfId="0" applyFont="1" applyFill="1" applyBorder="1" applyAlignment="1">
      <alignment horizontal="left" vertical="center" wrapText="1"/>
    </xf>
    <xf numFmtId="167" fontId="4" fillId="70" borderId="0" xfId="0" applyNumberFormat="1" applyFont="1" applyFill="1" applyBorder="1" applyAlignment="1">
      <alignment horizontal="right" vertical="center" wrapText="1"/>
    </xf>
    <xf numFmtId="43" fontId="88" fillId="0" borderId="0" xfId="13" applyFont="1"/>
    <xf numFmtId="43" fontId="88" fillId="0" borderId="0" xfId="0" applyNumberFormat="1" applyFont="1"/>
    <xf numFmtId="0" fontId="4"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4" fillId="0" borderId="0" xfId="0" applyFont="1" applyFill="1" applyBorder="1" applyAlignment="1">
      <alignment horizontal="right" vertical="top" wrapText="1"/>
    </xf>
    <xf numFmtId="0" fontId="4" fillId="71" borderId="89" xfId="0" applyFont="1" applyFill="1" applyBorder="1" applyAlignment="1">
      <alignment horizontal="left" vertical="center"/>
    </xf>
    <xf numFmtId="0" fontId="4" fillId="71" borderId="89" xfId="0" applyFont="1" applyFill="1" applyBorder="1" applyAlignment="1">
      <alignment vertical="center" wrapText="1"/>
    </xf>
    <xf numFmtId="167" fontId="4" fillId="71" borderId="89" xfId="0" applyNumberFormat="1" applyFont="1" applyFill="1" applyBorder="1" applyAlignment="1">
      <alignment horizontal="right" vertical="top" wrapText="1"/>
    </xf>
    <xf numFmtId="0" fontId="4" fillId="0" borderId="90" xfId="0" applyFont="1" applyFill="1" applyBorder="1" applyAlignment="1">
      <alignment horizontal="left" vertical="center"/>
    </xf>
    <xf numFmtId="0" fontId="4" fillId="0" borderId="90" xfId="0" applyFont="1" applyFill="1" applyBorder="1" applyAlignment="1">
      <alignment horizontal="left" vertical="center" wrapText="1"/>
    </xf>
    <xf numFmtId="167" fontId="4" fillId="0" borderId="90" xfId="0" applyNumberFormat="1" applyFont="1" applyFill="1" applyBorder="1" applyAlignment="1">
      <alignment horizontal="righ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167" fontId="4" fillId="0" borderId="10" xfId="0" applyNumberFormat="1" applyFont="1" applyFill="1" applyBorder="1" applyAlignment="1">
      <alignment horizontal="right" vertical="center" wrapText="1"/>
    </xf>
    <xf numFmtId="0" fontId="4" fillId="0" borderId="0" xfId="0" applyFont="1" applyFill="1" applyBorder="1" applyAlignment="1">
      <alignment horizontal="left" vertical="center"/>
    </xf>
    <xf numFmtId="0" fontId="20" fillId="0" borderId="23" xfId="0" applyFont="1" applyFill="1" applyBorder="1" applyAlignment="1">
      <alignment vertical="center" wrapText="1"/>
    </xf>
    <xf numFmtId="167" fontId="20" fillId="0" borderId="23" xfId="13" applyNumberFormat="1" applyFont="1" applyFill="1" applyBorder="1" applyAlignment="1">
      <alignment vertical="center" wrapText="1"/>
    </xf>
    <xf numFmtId="167" fontId="4" fillId="0" borderId="0" xfId="13" applyNumberFormat="1" applyFont="1" applyFill="1" applyBorder="1" applyAlignment="1">
      <alignment horizontal="right" vertical="center" wrapText="1"/>
    </xf>
    <xf numFmtId="167" fontId="5" fillId="0" borderId="0" xfId="13" applyNumberFormat="1" applyFont="1" applyFill="1" applyBorder="1" applyAlignment="1">
      <alignment horizontal="right" vertical="center" wrapText="1"/>
    </xf>
    <xf numFmtId="167" fontId="20" fillId="0" borderId="0" xfId="13" applyNumberFormat="1" applyFont="1" applyFill="1" applyBorder="1" applyAlignment="1">
      <alignment vertical="center"/>
    </xf>
    <xf numFmtId="0" fontId="5" fillId="0" borderId="0" xfId="0" applyFont="1" applyFill="1" applyBorder="1" applyAlignment="1">
      <alignment horizontal="left" vertical="center" wrapText="1"/>
    </xf>
    <xf numFmtId="43" fontId="5" fillId="0" borderId="0" xfId="13" applyFont="1" applyFill="1" applyBorder="1" applyAlignment="1">
      <alignment horizontal="right" vertical="center" wrapText="1"/>
    </xf>
    <xf numFmtId="0" fontId="4" fillId="0" borderId="91" xfId="0" applyFont="1" applyFill="1" applyBorder="1" applyAlignment="1">
      <alignment horizontal="left" vertical="center"/>
    </xf>
    <xf numFmtId="0" fontId="4" fillId="0" borderId="91" xfId="0" applyFont="1" applyFill="1" applyBorder="1" applyAlignment="1">
      <alignment horizontal="left" vertical="center" wrapText="1"/>
    </xf>
    <xf numFmtId="167" fontId="4" fillId="0" borderId="91" xfId="0" applyNumberFormat="1" applyFont="1" applyFill="1" applyBorder="1" applyAlignment="1">
      <alignment horizontal="right" vertical="center" wrapText="1"/>
    </xf>
    <xf numFmtId="0" fontId="4" fillId="0" borderId="10" xfId="0" applyFont="1" applyFill="1" applyBorder="1" applyAlignment="1">
      <alignment horizontal="left"/>
    </xf>
    <xf numFmtId="0" fontId="4" fillId="0" borderId="10" xfId="0" applyFont="1" applyFill="1" applyBorder="1" applyAlignment="1">
      <alignment horizontal="left" wrapText="1"/>
    </xf>
    <xf numFmtId="167" fontId="4" fillId="0" borderId="10" xfId="0" applyNumberFormat="1" applyFont="1" applyFill="1" applyBorder="1" applyAlignment="1">
      <alignment horizontal="right" wrapText="1"/>
    </xf>
    <xf numFmtId="0" fontId="20" fillId="0" borderId="0" xfId="0" applyFont="1" applyFill="1" applyAlignment="1">
      <alignment wrapText="1"/>
    </xf>
    <xf numFmtId="167" fontId="5" fillId="0" borderId="0" xfId="0" applyNumberFormat="1" applyFont="1" applyFill="1" applyBorder="1" applyAlignment="1">
      <alignment horizontal="right" vertical="center" wrapText="1"/>
    </xf>
    <xf numFmtId="0" fontId="20" fillId="0" borderId="0" xfId="0" applyFont="1" applyFill="1"/>
    <xf numFmtId="167" fontId="4" fillId="0" borderId="0" xfId="0" applyNumberFormat="1" applyFont="1" applyFill="1" applyBorder="1" applyAlignment="1">
      <alignment horizontal="right" vertical="center" wrapText="1"/>
    </xf>
    <xf numFmtId="0" fontId="20" fillId="0" borderId="0" xfId="0" applyFont="1" applyFill="1" applyBorder="1"/>
    <xf numFmtId="0" fontId="5" fillId="0" borderId="0" xfId="0" applyFont="1" applyBorder="1"/>
    <xf numFmtId="167" fontId="5" fillId="0" borderId="0" xfId="1694" applyNumberFormat="1" applyFont="1" applyBorder="1" applyAlignment="1">
      <alignment horizontal="right" vertical="center" wrapText="1"/>
    </xf>
    <xf numFmtId="167" fontId="5" fillId="0" borderId="0" xfId="0" applyNumberFormat="1" applyFont="1" applyBorder="1" applyAlignment="1">
      <alignment horizontal="right"/>
    </xf>
    <xf numFmtId="0" fontId="4" fillId="71" borderId="89" xfId="0" applyFont="1" applyFill="1" applyBorder="1" applyAlignment="1">
      <alignment horizontal="left" vertical="center" wrapText="1"/>
    </xf>
    <xf numFmtId="167" fontId="4" fillId="71" borderId="89" xfId="0" applyNumberFormat="1" applyFont="1" applyFill="1" applyBorder="1" applyAlignment="1">
      <alignment horizontal="right" vertical="center" wrapText="1"/>
    </xf>
    <xf numFmtId="175" fontId="88" fillId="0" borderId="0" xfId="0" applyNumberFormat="1" applyFont="1"/>
    <xf numFmtId="167" fontId="4" fillId="0" borderId="92" xfId="0" applyNumberFormat="1" applyFont="1" applyFill="1" applyBorder="1" applyAlignment="1">
      <alignment horizontal="right" vertical="center" wrapText="1"/>
    </xf>
    <xf numFmtId="0" fontId="11" fillId="0" borderId="93" xfId="0" applyFont="1" applyBorder="1"/>
    <xf numFmtId="167" fontId="11" fillId="0" borderId="93" xfId="1694" applyNumberFormat="1" applyFont="1" applyBorder="1" applyAlignment="1">
      <alignment horizontal="right" vertical="center" wrapText="1"/>
    </xf>
    <xf numFmtId="167" fontId="11" fillId="0" borderId="93" xfId="0" applyNumberFormat="1" applyFont="1" applyBorder="1" applyAlignment="1">
      <alignment horizontal="right"/>
    </xf>
    <xf numFmtId="0" fontId="7" fillId="0" borderId="0" xfId="0" applyFont="1" applyFill="1" applyBorder="1" applyAlignment="1">
      <alignment horizontal="right" vertical="center"/>
    </xf>
    <xf numFmtId="43" fontId="7" fillId="0" borderId="0" xfId="0" applyNumberFormat="1" applyFont="1" applyFill="1" applyBorder="1" applyAlignment="1">
      <alignment horizontal="center" vertical="center" wrapText="1"/>
    </xf>
    <xf numFmtId="0" fontId="88" fillId="0" borderId="0" xfId="0" applyFont="1" applyFill="1" applyBorder="1"/>
    <xf numFmtId="0" fontId="107" fillId="0" borderId="0" xfId="0" applyFont="1" applyAlignment="1">
      <alignment horizontal="center"/>
    </xf>
    <xf numFmtId="0" fontId="107" fillId="0" borderId="0" xfId="0" applyFont="1" applyAlignment="1"/>
    <xf numFmtId="0" fontId="7" fillId="0" borderId="76" xfId="50" applyFont="1" applyBorder="1" applyAlignment="1">
      <alignment vertical="center" wrapText="1"/>
    </xf>
    <xf numFmtId="0" fontId="7" fillId="0" borderId="0" xfId="50" applyFont="1" applyAlignment="1">
      <alignment vertical="center" wrapText="1"/>
    </xf>
    <xf numFmtId="0" fontId="4" fillId="0" borderId="76" xfId="50" applyFont="1" applyBorder="1" applyAlignment="1">
      <alignment vertical="center" wrapText="1"/>
    </xf>
    <xf numFmtId="0" fontId="4" fillId="0" borderId="0" xfId="50" applyFont="1" applyBorder="1" applyAlignment="1">
      <alignment vertical="center" wrapText="1"/>
    </xf>
    <xf numFmtId="0" fontId="4" fillId="0" borderId="0" xfId="50" applyFont="1" applyFill="1" applyBorder="1" applyAlignment="1">
      <alignment vertical="center" wrapText="1"/>
    </xf>
    <xf numFmtId="0" fontId="18" fillId="0" borderId="0" xfId="50" applyFont="1" applyFill="1" applyBorder="1" applyAlignment="1">
      <alignment horizontal="center" vertical="center"/>
    </xf>
    <xf numFmtId="0" fontId="18" fillId="0" borderId="0" xfId="1814" applyFont="1" applyFill="1" applyBorder="1" applyAlignment="1">
      <alignment vertical="center"/>
    </xf>
    <xf numFmtId="0" fontId="18" fillId="0" borderId="0" xfId="1814" applyFont="1" applyFill="1" applyBorder="1" applyAlignment="1">
      <alignment horizontal="center" vertical="center" wrapText="1"/>
    </xf>
    <xf numFmtId="0" fontId="18" fillId="0" borderId="0" xfId="1814" applyFont="1" applyFill="1" applyBorder="1" applyAlignment="1">
      <alignment vertical="center" wrapText="1"/>
    </xf>
    <xf numFmtId="0" fontId="7" fillId="0" borderId="77" xfId="50" applyFont="1" applyFill="1" applyBorder="1" applyAlignment="1">
      <alignment horizontal="center" vertical="center"/>
    </xf>
    <xf numFmtId="0" fontId="7" fillId="0" borderId="0" xfId="1814" applyFont="1" applyFill="1" applyBorder="1" applyAlignment="1">
      <alignment vertical="center"/>
    </xf>
    <xf numFmtId="0" fontId="7" fillId="0" borderId="77" xfId="1814" applyFont="1" applyFill="1" applyBorder="1" applyAlignment="1">
      <alignment horizontal="center" vertical="center" wrapText="1"/>
    </xf>
    <xf numFmtId="0" fontId="7" fillId="0" borderId="0" xfId="1814" applyFont="1" applyFill="1" applyBorder="1" applyAlignment="1">
      <alignment horizontal="center" vertical="center" wrapText="1"/>
    </xf>
    <xf numFmtId="0" fontId="7" fillId="0" borderId="0" xfId="1814" applyFont="1" applyFill="1" applyBorder="1" applyAlignment="1">
      <alignment vertical="center" wrapText="1"/>
    </xf>
    <xf numFmtId="0" fontId="105" fillId="63" borderId="94" xfId="1814" applyFont="1" applyFill="1" applyBorder="1" applyAlignment="1">
      <alignment vertical="center" wrapText="1"/>
    </xf>
    <xf numFmtId="0" fontId="124" fillId="0" borderId="0" xfId="1814" applyFont="1" applyFill="1" applyBorder="1" applyAlignment="1">
      <alignment vertical="center" wrapText="1"/>
    </xf>
    <xf numFmtId="183" fontId="3" fillId="65" borderId="94" xfId="2" applyNumberFormat="1" applyFont="1" applyFill="1" applyBorder="1" applyAlignment="1">
      <alignment horizontal="center" vertical="center" wrapText="1"/>
    </xf>
    <xf numFmtId="7" fontId="3" fillId="0" borderId="0" xfId="2" applyNumberFormat="1" applyFont="1" applyFill="1" applyBorder="1" applyAlignment="1">
      <alignment horizontal="center" vertical="center" wrapText="1"/>
    </xf>
    <xf numFmtId="0" fontId="65" fillId="0" borderId="0" xfId="1814" applyFont="1" applyFill="1" applyBorder="1" applyAlignment="1">
      <alignment vertical="center" wrapText="1"/>
    </xf>
    <xf numFmtId="0" fontId="105" fillId="63" borderId="95" xfId="1814" applyFont="1" applyFill="1" applyBorder="1" applyAlignment="1">
      <alignment vertical="center" wrapText="1"/>
    </xf>
    <xf numFmtId="0" fontId="18" fillId="63" borderId="95" xfId="1814" applyFont="1" applyFill="1" applyBorder="1" applyAlignment="1">
      <alignment vertical="center" wrapText="1"/>
    </xf>
    <xf numFmtId="10" fontId="3" fillId="65" borderId="95" xfId="1814" applyNumberFormat="1" applyFont="1" applyFill="1" applyBorder="1" applyAlignment="1">
      <alignment horizontal="center" vertical="center" wrapText="1"/>
    </xf>
    <xf numFmtId="10" fontId="3" fillId="0" borderId="0" xfId="1814" applyNumberFormat="1" applyFont="1" applyFill="1" applyBorder="1" applyAlignment="1">
      <alignment horizontal="center" vertical="center" wrapText="1"/>
    </xf>
    <xf numFmtId="0" fontId="18" fillId="63" borderId="95" xfId="1814" applyNumberFormat="1" applyFont="1" applyFill="1" applyBorder="1" applyAlignment="1">
      <alignment vertical="center" wrapText="1"/>
    </xf>
    <xf numFmtId="0" fontId="124" fillId="0" borderId="0" xfId="1814" applyNumberFormat="1" applyFont="1" applyFill="1" applyBorder="1" applyAlignment="1">
      <alignment vertical="center" wrapText="1"/>
    </xf>
    <xf numFmtId="0" fontId="3" fillId="65" borderId="95" xfId="1814" applyFont="1" applyFill="1" applyBorder="1" applyAlignment="1">
      <alignment horizontal="center" vertical="center" wrapText="1"/>
    </xf>
    <xf numFmtId="0" fontId="3" fillId="0" borderId="0" xfId="1814" applyFont="1" applyFill="1" applyBorder="1" applyAlignment="1">
      <alignment horizontal="center" vertical="center" wrapText="1"/>
    </xf>
    <xf numFmtId="0" fontId="65" fillId="0" borderId="0" xfId="1814" applyNumberFormat="1" applyFont="1" applyFill="1" applyBorder="1" applyAlignment="1">
      <alignment vertical="center" wrapText="1"/>
    </xf>
    <xf numFmtId="15" fontId="3" fillId="65" borderId="95" xfId="1814" applyNumberFormat="1" applyFont="1" applyFill="1" applyBorder="1" applyAlignment="1">
      <alignment horizontal="center" vertical="center" wrapText="1"/>
    </xf>
    <xf numFmtId="15" fontId="3" fillId="0" borderId="0" xfId="1814" applyNumberFormat="1" applyFont="1" applyFill="1" applyBorder="1" applyAlignment="1">
      <alignment horizontal="center" vertical="center" wrapText="1"/>
    </xf>
    <xf numFmtId="0" fontId="18" fillId="63" borderId="96" xfId="1814" applyNumberFormat="1" applyFont="1" applyFill="1" applyBorder="1" applyAlignment="1">
      <alignment vertical="center" wrapText="1"/>
    </xf>
    <xf numFmtId="7" fontId="3" fillId="65" borderId="96" xfId="2" applyNumberFormat="1" applyFont="1" applyFill="1" applyBorder="1" applyAlignment="1">
      <alignment horizontal="center" vertical="center" wrapText="1"/>
    </xf>
    <xf numFmtId="0" fontId="20" fillId="0" borderId="0" xfId="0" applyFont="1" applyAlignment="1">
      <alignment horizontal="left" vertical="top" wrapText="1"/>
    </xf>
    <xf numFmtId="0" fontId="54" fillId="0" borderId="0" xfId="0" applyFont="1" applyAlignment="1">
      <alignment horizontal="left" vertical="center"/>
    </xf>
    <xf numFmtId="0" fontId="88" fillId="0" borderId="0" xfId="0" applyFont="1" applyFill="1" applyAlignment="1">
      <alignment vertical="top"/>
    </xf>
    <xf numFmtId="0" fontId="88" fillId="0" borderId="0" xfId="0" applyFont="1" applyAlignment="1">
      <alignment vertical="top"/>
    </xf>
    <xf numFmtId="0" fontId="88" fillId="0" borderId="0" xfId="0" applyFont="1" applyFill="1" applyBorder="1" applyAlignment="1">
      <alignment vertical="top"/>
    </xf>
    <xf numFmtId="0" fontId="49" fillId="0" borderId="0" xfId="2517"/>
    <xf numFmtId="0" fontId="107" fillId="0" borderId="0" xfId="2517" applyFont="1" applyAlignment="1">
      <alignment horizontal="center" vertical="center"/>
    </xf>
    <xf numFmtId="43" fontId="49" fillId="0" borderId="0" xfId="13" applyFont="1"/>
    <xf numFmtId="0" fontId="88" fillId="0" borderId="0" xfId="2517" applyFont="1" applyAlignment="1">
      <alignment horizontal="center" vertical="center"/>
    </xf>
    <xf numFmtId="0" fontId="4" fillId="0" borderId="0" xfId="2517" applyFont="1" applyAlignment="1">
      <alignment horizontal="center" vertical="center"/>
    </xf>
    <xf numFmtId="0" fontId="4" fillId="0" borderId="0" xfId="2517" applyFont="1" applyAlignment="1">
      <alignment horizontal="center" vertical="center"/>
    </xf>
    <xf numFmtId="0" fontId="4" fillId="34" borderId="97" xfId="2517" applyFont="1" applyFill="1" applyBorder="1" applyAlignment="1">
      <alignment horizontal="center" vertical="center" wrapText="1"/>
    </xf>
    <xf numFmtId="0" fontId="4" fillId="34" borderId="98" xfId="2517" applyFont="1" applyFill="1" applyBorder="1" applyAlignment="1">
      <alignment horizontal="center" vertical="center" wrapText="1"/>
    </xf>
    <xf numFmtId="49" fontId="18" fillId="34" borderId="99" xfId="2517" applyNumberFormat="1" applyFont="1" applyFill="1" applyBorder="1" applyAlignment="1">
      <alignment horizontal="center" vertical="center" wrapText="1"/>
    </xf>
    <xf numFmtId="0" fontId="18" fillId="34" borderId="99" xfId="2517" applyFont="1" applyFill="1" applyBorder="1" applyAlignment="1">
      <alignment horizontal="center" vertical="center" wrapText="1"/>
    </xf>
    <xf numFmtId="49" fontId="18" fillId="34" borderId="100" xfId="2517" applyNumberFormat="1" applyFont="1" applyFill="1" applyBorder="1" applyAlignment="1">
      <alignment horizontal="center" vertical="center" wrapText="1"/>
    </xf>
    <xf numFmtId="0" fontId="49" fillId="0" borderId="0" xfId="2517" applyBorder="1"/>
    <xf numFmtId="0" fontId="18" fillId="72" borderId="101" xfId="2517" applyFont="1" applyFill="1" applyBorder="1" applyAlignment="1">
      <alignment horizontal="left" vertical="center"/>
    </xf>
    <xf numFmtId="0" fontId="17" fillId="72" borderId="102" xfId="2517" applyFont="1" applyFill="1" applyBorder="1" applyAlignment="1">
      <alignment horizontal="left" vertical="center"/>
    </xf>
    <xf numFmtId="0" fontId="17" fillId="72" borderId="103" xfId="2517" applyFont="1" applyFill="1" applyBorder="1" applyAlignment="1">
      <alignment horizontal="left" vertical="center"/>
    </xf>
    <xf numFmtId="3" fontId="18" fillId="72" borderId="102" xfId="2517" applyNumberFormat="1" applyFont="1" applyFill="1" applyBorder="1" applyAlignment="1">
      <alignment horizontal="right" vertical="center"/>
    </xf>
    <xf numFmtId="3" fontId="18" fillId="72" borderId="104" xfId="2517" applyNumberFormat="1" applyFont="1" applyFill="1" applyBorder="1" applyAlignment="1">
      <alignment horizontal="right" vertical="center"/>
    </xf>
    <xf numFmtId="4" fontId="49" fillId="0" borderId="0" xfId="2517" applyNumberFormat="1"/>
    <xf numFmtId="184" fontId="49" fillId="0" borderId="0" xfId="2517" applyNumberFormat="1"/>
    <xf numFmtId="0" fontId="125" fillId="0" borderId="0" xfId="2517" applyFont="1" applyFill="1"/>
    <xf numFmtId="0" fontId="4" fillId="73" borderId="0" xfId="1814" applyFont="1" applyFill="1" applyBorder="1" applyAlignment="1">
      <alignment vertical="center"/>
    </xf>
    <xf numFmtId="0" fontId="4" fillId="73" borderId="105" xfId="1814" applyFont="1" applyFill="1" applyBorder="1" applyAlignment="1">
      <alignment vertical="center"/>
    </xf>
    <xf numFmtId="0" fontId="4" fillId="73" borderId="105" xfId="1814" applyFont="1" applyFill="1" applyBorder="1" applyAlignment="1">
      <alignment vertical="center" wrapText="1"/>
    </xf>
    <xf numFmtId="3" fontId="18" fillId="73" borderId="105" xfId="1814" applyNumberFormat="1" applyFont="1" applyFill="1" applyBorder="1" applyAlignment="1">
      <alignment horizontal="right" vertical="center"/>
    </xf>
    <xf numFmtId="0" fontId="5" fillId="0" borderId="0" xfId="1814" applyFont="1" applyBorder="1" applyAlignment="1">
      <alignment vertical="center" wrapText="1"/>
    </xf>
    <xf numFmtId="3" fontId="3" fillId="0" borderId="0" xfId="1814" applyNumberFormat="1" applyFont="1" applyFill="1" applyBorder="1" applyAlignment="1">
      <alignment horizontal="right" vertical="center"/>
    </xf>
    <xf numFmtId="3" fontId="3" fillId="0" borderId="0" xfId="1814" applyNumberFormat="1" applyFont="1" applyBorder="1" applyAlignment="1">
      <alignment horizontal="right" vertical="center"/>
    </xf>
    <xf numFmtId="169" fontId="0" fillId="0" borderId="0" xfId="2518" applyFont="1"/>
    <xf numFmtId="3" fontId="49" fillId="0" borderId="0" xfId="2517" applyNumberFormat="1"/>
    <xf numFmtId="43" fontId="49" fillId="0" borderId="0" xfId="2517" applyNumberFormat="1"/>
    <xf numFmtId="0" fontId="5" fillId="0" borderId="79" xfId="1814" applyFont="1" applyBorder="1" applyAlignment="1">
      <alignment vertical="center" wrapText="1"/>
    </xf>
    <xf numFmtId="3" fontId="3" fillId="0" borderId="79" xfId="1814" applyNumberFormat="1" applyFont="1" applyBorder="1" applyAlignment="1">
      <alignment horizontal="right" vertical="center"/>
    </xf>
    <xf numFmtId="0" fontId="4" fillId="73" borderId="0" xfId="1814" applyFont="1" applyFill="1" applyBorder="1" applyAlignment="1">
      <alignment vertical="center" wrapText="1"/>
    </xf>
    <xf numFmtId="3" fontId="18" fillId="73" borderId="0" xfId="1814" applyNumberFormat="1" applyFont="1" applyFill="1" applyBorder="1" applyAlignment="1">
      <alignment horizontal="right" vertical="center"/>
    </xf>
    <xf numFmtId="0" fontId="18" fillId="74" borderId="95" xfId="2517" applyFont="1" applyFill="1" applyBorder="1" applyAlignment="1">
      <alignment horizontal="left" vertical="center"/>
    </xf>
    <xf numFmtId="0" fontId="17" fillId="74" borderId="106" xfId="2517" applyFont="1" applyFill="1" applyBorder="1" applyAlignment="1">
      <alignment horizontal="left" vertical="center"/>
    </xf>
    <xf numFmtId="0" fontId="17" fillId="74" borderId="95" xfId="2517" applyFont="1" applyFill="1" applyBorder="1" applyAlignment="1">
      <alignment horizontal="left" vertical="center"/>
    </xf>
    <xf numFmtId="3" fontId="18" fillId="74" borderId="95" xfId="2517" applyNumberFormat="1" applyFont="1" applyFill="1" applyBorder="1" applyAlignment="1">
      <alignment horizontal="right" vertical="center"/>
    </xf>
    <xf numFmtId="0" fontId="5" fillId="73" borderId="0" xfId="1814" applyFont="1" applyFill="1" applyBorder="1" applyAlignment="1">
      <alignment vertical="center"/>
    </xf>
    <xf numFmtId="0" fontId="5" fillId="73" borderId="0" xfId="1814" applyFont="1" applyFill="1" applyBorder="1" applyAlignment="1">
      <alignment vertical="center" wrapText="1"/>
    </xf>
    <xf numFmtId="0" fontId="18" fillId="74" borderId="95" xfId="1837" applyFont="1" applyFill="1" applyBorder="1" applyAlignment="1">
      <alignment horizontal="left" vertical="center"/>
    </xf>
    <xf numFmtId="0" fontId="17" fillId="74" borderId="106" xfId="1837" applyFont="1" applyFill="1" applyBorder="1" applyAlignment="1">
      <alignment horizontal="left" vertical="center"/>
    </xf>
    <xf numFmtId="0" fontId="17" fillId="74" borderId="95" xfId="1837" applyFont="1" applyFill="1" applyBorder="1" applyAlignment="1">
      <alignment horizontal="left" vertical="center"/>
    </xf>
    <xf numFmtId="3" fontId="18" fillId="74" borderId="95" xfId="1837" applyNumberFormat="1" applyFont="1" applyFill="1" applyBorder="1" applyAlignment="1">
      <alignment horizontal="right" vertical="center"/>
    </xf>
    <xf numFmtId="0" fontId="126" fillId="0" borderId="0" xfId="1837" applyFont="1"/>
    <xf numFmtId="43" fontId="126" fillId="0" borderId="0" xfId="13" applyFont="1"/>
    <xf numFmtId="0" fontId="5" fillId="0" borderId="0" xfId="1814" applyFont="1" applyFill="1" applyBorder="1" applyAlignment="1">
      <alignment vertical="center"/>
    </xf>
    <xf numFmtId="0" fontId="5" fillId="0" borderId="0" xfId="1814" applyFont="1" applyFill="1" applyBorder="1" applyAlignment="1">
      <alignment vertical="center" wrapText="1"/>
    </xf>
    <xf numFmtId="0" fontId="127" fillId="74" borderId="97" xfId="2517" applyFont="1" applyFill="1" applyBorder="1"/>
    <xf numFmtId="0" fontId="5" fillId="74" borderId="97" xfId="2517" applyFont="1" applyFill="1" applyBorder="1" applyAlignment="1">
      <alignment horizontal="center" vertical="center"/>
    </xf>
    <xf numFmtId="0" fontId="4" fillId="74" borderId="97" xfId="2517" applyFont="1" applyFill="1" applyBorder="1" applyAlignment="1">
      <alignment horizontal="center" vertical="center"/>
    </xf>
    <xf numFmtId="3" fontId="18" fillId="74" borderId="97" xfId="2517" applyNumberFormat="1" applyFont="1" applyFill="1" applyBorder="1" applyAlignment="1">
      <alignment horizontal="right" vertical="center"/>
    </xf>
    <xf numFmtId="0" fontId="49" fillId="0" borderId="0" xfId="2517" applyAlignment="1">
      <alignment horizontal="center" vertical="center"/>
    </xf>
    <xf numFmtId="0" fontId="128" fillId="0" borderId="0" xfId="2517" applyFont="1" applyAlignment="1">
      <alignment horizontal="left" vertical="center" wrapText="1"/>
    </xf>
    <xf numFmtId="0" fontId="128" fillId="0" borderId="0" xfId="2517" applyFont="1" applyAlignment="1">
      <alignment horizontal="left" wrapText="1"/>
    </xf>
    <xf numFmtId="0" fontId="130" fillId="0" borderId="0" xfId="0" applyFont="1" applyAlignment="1">
      <alignment horizontal="centerContinuous"/>
    </xf>
    <xf numFmtId="0" fontId="0" fillId="0" borderId="0" xfId="0" applyAlignment="1">
      <alignment horizontal="centerContinuous"/>
    </xf>
    <xf numFmtId="43" fontId="0" fillId="0" borderId="0" xfId="13" applyFont="1"/>
    <xf numFmtId="0" fontId="3" fillId="0" borderId="0" xfId="0" applyFont="1" applyBorder="1" applyAlignment="1">
      <alignment vertical="center" wrapText="1"/>
    </xf>
    <xf numFmtId="4" fontId="3" fillId="0" borderId="0" xfId="0" applyNumberFormat="1" applyFont="1" applyBorder="1" applyAlignment="1">
      <alignment vertical="center" wrapText="1"/>
    </xf>
    <xf numFmtId="0" fontId="32" fillId="0" borderId="0" xfId="0" applyFont="1" applyBorder="1" applyAlignment="1">
      <alignment vertical="center" wrapText="1"/>
    </xf>
    <xf numFmtId="43" fontId="0" fillId="0" borderId="0" xfId="13" applyFont="1" applyAlignment="1">
      <alignment vertical="center" wrapText="1"/>
    </xf>
    <xf numFmtId="0" fontId="0" fillId="0" borderId="0" xfId="0" applyAlignment="1">
      <alignment vertical="center" wrapText="1"/>
    </xf>
    <xf numFmtId="4" fontId="32" fillId="0" borderId="0" xfId="0" applyNumberFormat="1" applyFont="1" applyBorder="1" applyAlignment="1">
      <alignment vertical="center" wrapText="1"/>
    </xf>
    <xf numFmtId="4" fontId="7" fillId="0" borderId="76" xfId="1814" applyNumberFormat="1" applyFont="1" applyFill="1" applyBorder="1" applyAlignment="1">
      <alignment horizontal="center" vertical="center" wrapText="1"/>
    </xf>
    <xf numFmtId="4" fontId="7" fillId="0" borderId="76" xfId="1814" applyNumberFormat="1" applyFont="1" applyFill="1" applyBorder="1" applyAlignment="1">
      <alignment horizontal="center" wrapText="1"/>
    </xf>
    <xf numFmtId="4" fontId="7" fillId="65" borderId="0" xfId="1814" applyNumberFormat="1" applyFont="1" applyFill="1" applyBorder="1" applyAlignment="1">
      <alignment horizontal="center" vertical="center" wrapText="1"/>
    </xf>
    <xf numFmtId="4" fontId="7" fillId="65" borderId="10" xfId="1814" applyNumberFormat="1" applyFont="1" applyFill="1" applyBorder="1" applyAlignment="1">
      <alignment horizontal="center" vertical="center" wrapText="1"/>
    </xf>
    <xf numFmtId="4" fontId="7" fillId="65" borderId="0" xfId="1814" applyNumberFormat="1" applyFont="1" applyFill="1" applyBorder="1" applyAlignment="1">
      <alignment horizontal="center" vertical="center" wrapText="1"/>
    </xf>
    <xf numFmtId="4" fontId="7" fillId="0" borderId="77" xfId="1814" applyNumberFormat="1" applyFont="1" applyFill="1" applyBorder="1" applyAlignment="1">
      <alignment horizontal="center" vertical="center" wrapText="1"/>
    </xf>
    <xf numFmtId="4" fontId="3" fillId="0" borderId="77" xfId="1814" applyNumberFormat="1" applyFill="1" applyBorder="1" applyAlignment="1">
      <alignment horizontal="center" vertical="center" wrapText="1"/>
    </xf>
    <xf numFmtId="4" fontId="4" fillId="65" borderId="76" xfId="1814" applyNumberFormat="1" applyFont="1" applyFill="1" applyBorder="1" applyAlignment="1">
      <alignment wrapText="1"/>
    </xf>
    <xf numFmtId="3" fontId="4" fillId="65" borderId="76" xfId="1814" applyNumberFormat="1" applyFont="1" applyFill="1" applyBorder="1" applyAlignment="1">
      <alignment horizontal="right" vertical="center"/>
    </xf>
    <xf numFmtId="43" fontId="30" fillId="0" borderId="0" xfId="13" applyFont="1"/>
    <xf numFmtId="4" fontId="11" fillId="0" borderId="74" xfId="1814" applyNumberFormat="1" applyFont="1" applyBorder="1"/>
    <xf numFmtId="3" fontId="3" fillId="0" borderId="74" xfId="1814" applyNumberFormat="1" applyFont="1" applyBorder="1"/>
    <xf numFmtId="3" fontId="11" fillId="0" borderId="74" xfId="1814" applyNumberFormat="1" applyFont="1" applyBorder="1"/>
    <xf numFmtId="0" fontId="20" fillId="65" borderId="73" xfId="0" applyFont="1" applyFill="1" applyBorder="1"/>
    <xf numFmtId="3" fontId="20" fillId="65" borderId="73" xfId="13" applyNumberFormat="1" applyFont="1" applyFill="1" applyBorder="1"/>
    <xf numFmtId="3" fontId="20" fillId="65" borderId="0" xfId="13" applyNumberFormat="1" applyFont="1" applyFill="1" applyBorder="1"/>
    <xf numFmtId="0" fontId="88" fillId="0" borderId="77" xfId="0" applyFont="1" applyBorder="1"/>
    <xf numFmtId="4" fontId="20" fillId="0" borderId="77" xfId="13" applyNumberFormat="1" applyFont="1" applyBorder="1"/>
    <xf numFmtId="3" fontId="20" fillId="0" borderId="77" xfId="13" applyNumberFormat="1" applyFont="1" applyBorder="1"/>
  </cellXfs>
  <cellStyles count="2519">
    <cellStyle name="          _x000d__x000a_386grabber=VGA.3GR_x000d__x000a_" xfId="67"/>
    <cellStyle name="=C:\WINNT\SYSTEM32\COMMAND.COM" xfId="68"/>
    <cellStyle name="=C:\WINNT\SYSTEM32\COMMAND.COM 2" xfId="69"/>
    <cellStyle name="=C:\WINNT\SYSTEM32\COMMAND.COM 3" xfId="2516"/>
    <cellStyle name="=C:\WINNT\SYSTEM32\COMMAND.COM_PEF por ramos y edos 100209b" xfId="70"/>
    <cellStyle name="20% - Accent1 2" xfId="71"/>
    <cellStyle name="20% - Accent2 2" xfId="72"/>
    <cellStyle name="20% - Accent3 2" xfId="73"/>
    <cellStyle name="20% - Accent4 2" xfId="74"/>
    <cellStyle name="20% - Accent5 2" xfId="75"/>
    <cellStyle name="20% - Accent6 2" xfId="76"/>
    <cellStyle name="20% - Énfasis1 2" xfId="77"/>
    <cellStyle name="20% - Énfasis1 2 10" xfId="78"/>
    <cellStyle name="20% - Énfasis1 2 11" xfId="79"/>
    <cellStyle name="20% - Énfasis1 2 12" xfId="80"/>
    <cellStyle name="20% - Énfasis1 2 13" xfId="81"/>
    <cellStyle name="20% - Énfasis1 2 2" xfId="82"/>
    <cellStyle name="20% - Énfasis1 2 2 2" xfId="83"/>
    <cellStyle name="20% - Énfasis1 2 3" xfId="84"/>
    <cellStyle name="20% - Énfasis1 2 4" xfId="85"/>
    <cellStyle name="20% - Énfasis1 2 5" xfId="86"/>
    <cellStyle name="20% - Énfasis1 2 6" xfId="87"/>
    <cellStyle name="20% - Énfasis1 2 7" xfId="88"/>
    <cellStyle name="20% - Énfasis1 2 8" xfId="89"/>
    <cellStyle name="20% - Énfasis1 2 9" xfId="90"/>
    <cellStyle name="20% - Énfasis1 3" xfId="91"/>
    <cellStyle name="20% - Énfasis1 3 10" xfId="92"/>
    <cellStyle name="20% - Énfasis1 3 11" xfId="93"/>
    <cellStyle name="20% - Énfasis1 3 12" xfId="94"/>
    <cellStyle name="20% - Énfasis1 3 13" xfId="95"/>
    <cellStyle name="20% - Énfasis1 3 2" xfId="96"/>
    <cellStyle name="20% - Énfasis1 3 3" xfId="97"/>
    <cellStyle name="20% - Énfasis1 3 4" xfId="98"/>
    <cellStyle name="20% - Énfasis1 3 5" xfId="99"/>
    <cellStyle name="20% - Énfasis1 3 6" xfId="100"/>
    <cellStyle name="20% - Énfasis1 3 7" xfId="101"/>
    <cellStyle name="20% - Énfasis1 3 8" xfId="102"/>
    <cellStyle name="20% - Énfasis1 3 9" xfId="103"/>
    <cellStyle name="20% - Énfasis1 4 10" xfId="104"/>
    <cellStyle name="20% - Énfasis1 4 11" xfId="105"/>
    <cellStyle name="20% - Énfasis1 4 12" xfId="106"/>
    <cellStyle name="20% - Énfasis1 4 13" xfId="107"/>
    <cellStyle name="20% - Énfasis1 4 2" xfId="108"/>
    <cellStyle name="20% - Énfasis1 4 3" xfId="109"/>
    <cellStyle name="20% - Énfasis1 4 4" xfId="110"/>
    <cellStyle name="20% - Énfasis1 4 5" xfId="111"/>
    <cellStyle name="20% - Énfasis1 4 6" xfId="112"/>
    <cellStyle name="20% - Énfasis1 4 7" xfId="113"/>
    <cellStyle name="20% - Énfasis1 4 8" xfId="114"/>
    <cellStyle name="20% - Énfasis1 4 9" xfId="115"/>
    <cellStyle name="20% - Énfasis1 5 10" xfId="116"/>
    <cellStyle name="20% - Énfasis1 5 11" xfId="117"/>
    <cellStyle name="20% - Énfasis1 5 12" xfId="118"/>
    <cellStyle name="20% - Énfasis1 5 2" xfId="119"/>
    <cellStyle name="20% - Énfasis1 5 3" xfId="120"/>
    <cellStyle name="20% - Énfasis1 5 4" xfId="121"/>
    <cellStyle name="20% - Énfasis1 5 5" xfId="122"/>
    <cellStyle name="20% - Énfasis1 5 6" xfId="123"/>
    <cellStyle name="20% - Énfasis1 5 7" xfId="124"/>
    <cellStyle name="20% - Énfasis1 5 8" xfId="125"/>
    <cellStyle name="20% - Énfasis1 5 9" xfId="126"/>
    <cellStyle name="20% - Énfasis2 2" xfId="127"/>
    <cellStyle name="20% - Énfasis2 2 10" xfId="128"/>
    <cellStyle name="20% - Énfasis2 2 11" xfId="129"/>
    <cellStyle name="20% - Énfasis2 2 12" xfId="130"/>
    <cellStyle name="20% - Énfasis2 2 13" xfId="131"/>
    <cellStyle name="20% - Énfasis2 2 2" xfId="132"/>
    <cellStyle name="20% - Énfasis2 2 2 2" xfId="133"/>
    <cellStyle name="20% - Énfasis2 2 3" xfId="134"/>
    <cellStyle name="20% - Énfasis2 2 4" xfId="135"/>
    <cellStyle name="20% - Énfasis2 2 5" xfId="136"/>
    <cellStyle name="20% - Énfasis2 2 6" xfId="137"/>
    <cellStyle name="20% - Énfasis2 2 7" xfId="138"/>
    <cellStyle name="20% - Énfasis2 2 8" xfId="139"/>
    <cellStyle name="20% - Énfasis2 2 9" xfId="140"/>
    <cellStyle name="20% - Énfasis2 3" xfId="141"/>
    <cellStyle name="20% - Énfasis2 3 10" xfId="142"/>
    <cellStyle name="20% - Énfasis2 3 11" xfId="143"/>
    <cellStyle name="20% - Énfasis2 3 12" xfId="144"/>
    <cellStyle name="20% - Énfasis2 3 13" xfId="145"/>
    <cellStyle name="20% - Énfasis2 3 2" xfId="146"/>
    <cellStyle name="20% - Énfasis2 3 3" xfId="147"/>
    <cellStyle name="20% - Énfasis2 3 4" xfId="148"/>
    <cellStyle name="20% - Énfasis2 3 5" xfId="149"/>
    <cellStyle name="20% - Énfasis2 3 6" xfId="150"/>
    <cellStyle name="20% - Énfasis2 3 7" xfId="151"/>
    <cellStyle name="20% - Énfasis2 3 8" xfId="152"/>
    <cellStyle name="20% - Énfasis2 3 9" xfId="153"/>
    <cellStyle name="20% - Énfasis2 4 10" xfId="154"/>
    <cellStyle name="20% - Énfasis2 4 11" xfId="155"/>
    <cellStyle name="20% - Énfasis2 4 12" xfId="156"/>
    <cellStyle name="20% - Énfasis2 4 13" xfId="157"/>
    <cellStyle name="20% - Énfasis2 4 2" xfId="158"/>
    <cellStyle name="20% - Énfasis2 4 3" xfId="159"/>
    <cellStyle name="20% - Énfasis2 4 4" xfId="160"/>
    <cellStyle name="20% - Énfasis2 4 5" xfId="161"/>
    <cellStyle name="20% - Énfasis2 4 6" xfId="162"/>
    <cellStyle name="20% - Énfasis2 4 7" xfId="163"/>
    <cellStyle name="20% - Énfasis2 4 8" xfId="164"/>
    <cellStyle name="20% - Énfasis2 4 9" xfId="165"/>
    <cellStyle name="20% - Énfasis2 5 10" xfId="166"/>
    <cellStyle name="20% - Énfasis2 5 11" xfId="167"/>
    <cellStyle name="20% - Énfasis2 5 12" xfId="168"/>
    <cellStyle name="20% - Énfasis2 5 2" xfId="169"/>
    <cellStyle name="20% - Énfasis2 5 3" xfId="170"/>
    <cellStyle name="20% - Énfasis2 5 4" xfId="171"/>
    <cellStyle name="20% - Énfasis2 5 5" xfId="172"/>
    <cellStyle name="20% - Énfasis2 5 6" xfId="173"/>
    <cellStyle name="20% - Énfasis2 5 7" xfId="174"/>
    <cellStyle name="20% - Énfasis2 5 8" xfId="175"/>
    <cellStyle name="20% - Énfasis2 5 9" xfId="176"/>
    <cellStyle name="20% - Énfasis3 2" xfId="177"/>
    <cellStyle name="20% - Énfasis3 2 10" xfId="178"/>
    <cellStyle name="20% - Énfasis3 2 11" xfId="179"/>
    <cellStyle name="20% - Énfasis3 2 12" xfId="180"/>
    <cellStyle name="20% - Énfasis3 2 13" xfId="181"/>
    <cellStyle name="20% - Énfasis3 2 2" xfId="182"/>
    <cellStyle name="20% - Énfasis3 2 2 2" xfId="183"/>
    <cellStyle name="20% - Énfasis3 2 3" xfId="184"/>
    <cellStyle name="20% - Énfasis3 2 4" xfId="185"/>
    <cellStyle name="20% - Énfasis3 2 5" xfId="186"/>
    <cellStyle name="20% - Énfasis3 2 6" xfId="187"/>
    <cellStyle name="20% - Énfasis3 2 7" xfId="188"/>
    <cellStyle name="20% - Énfasis3 2 8" xfId="189"/>
    <cellStyle name="20% - Énfasis3 2 9" xfId="190"/>
    <cellStyle name="20% - Énfasis3 3" xfId="191"/>
    <cellStyle name="20% - Énfasis3 3 10" xfId="192"/>
    <cellStyle name="20% - Énfasis3 3 11" xfId="193"/>
    <cellStyle name="20% - Énfasis3 3 12" xfId="194"/>
    <cellStyle name="20% - Énfasis3 3 13" xfId="195"/>
    <cellStyle name="20% - Énfasis3 3 2" xfId="196"/>
    <cellStyle name="20% - Énfasis3 3 3" xfId="197"/>
    <cellStyle name="20% - Énfasis3 3 4" xfId="198"/>
    <cellStyle name="20% - Énfasis3 3 5" xfId="199"/>
    <cellStyle name="20% - Énfasis3 3 6" xfId="200"/>
    <cellStyle name="20% - Énfasis3 3 7" xfId="201"/>
    <cellStyle name="20% - Énfasis3 3 8" xfId="202"/>
    <cellStyle name="20% - Énfasis3 3 9" xfId="203"/>
    <cellStyle name="20% - Énfasis3 4 10" xfId="204"/>
    <cellStyle name="20% - Énfasis3 4 11" xfId="205"/>
    <cellStyle name="20% - Énfasis3 4 12" xfId="206"/>
    <cellStyle name="20% - Énfasis3 4 13" xfId="207"/>
    <cellStyle name="20% - Énfasis3 4 2" xfId="208"/>
    <cellStyle name="20% - Énfasis3 4 3" xfId="209"/>
    <cellStyle name="20% - Énfasis3 4 4" xfId="210"/>
    <cellStyle name="20% - Énfasis3 4 5" xfId="211"/>
    <cellStyle name="20% - Énfasis3 4 6" xfId="212"/>
    <cellStyle name="20% - Énfasis3 4 7" xfId="213"/>
    <cellStyle name="20% - Énfasis3 4 8" xfId="214"/>
    <cellStyle name="20% - Énfasis3 4 9" xfId="215"/>
    <cellStyle name="20% - Énfasis3 5 10" xfId="216"/>
    <cellStyle name="20% - Énfasis3 5 11" xfId="217"/>
    <cellStyle name="20% - Énfasis3 5 12" xfId="218"/>
    <cellStyle name="20% - Énfasis3 5 2" xfId="219"/>
    <cellStyle name="20% - Énfasis3 5 3" xfId="220"/>
    <cellStyle name="20% - Énfasis3 5 4" xfId="221"/>
    <cellStyle name="20% - Énfasis3 5 5" xfId="222"/>
    <cellStyle name="20% - Énfasis3 5 6" xfId="223"/>
    <cellStyle name="20% - Énfasis3 5 7" xfId="224"/>
    <cellStyle name="20% - Énfasis3 5 8" xfId="225"/>
    <cellStyle name="20% - Énfasis3 5 9" xfId="226"/>
    <cellStyle name="20% - Énfasis4 2" xfId="227"/>
    <cellStyle name="20% - Énfasis4 2 10" xfId="228"/>
    <cellStyle name="20% - Énfasis4 2 11" xfId="229"/>
    <cellStyle name="20% - Énfasis4 2 12" xfId="230"/>
    <cellStyle name="20% - Énfasis4 2 13" xfId="231"/>
    <cellStyle name="20% - Énfasis4 2 2" xfId="232"/>
    <cellStyle name="20% - Énfasis4 2 2 2" xfId="233"/>
    <cellStyle name="20% - Énfasis4 2 3" xfId="234"/>
    <cellStyle name="20% - Énfasis4 2 4" xfId="235"/>
    <cellStyle name="20% - Énfasis4 2 5" xfId="236"/>
    <cellStyle name="20% - Énfasis4 2 6" xfId="237"/>
    <cellStyle name="20% - Énfasis4 2 7" xfId="238"/>
    <cellStyle name="20% - Énfasis4 2 8" xfId="239"/>
    <cellStyle name="20% - Énfasis4 2 9" xfId="240"/>
    <cellStyle name="20% - Énfasis4 3" xfId="241"/>
    <cellStyle name="20% - Énfasis4 3 10" xfId="242"/>
    <cellStyle name="20% - Énfasis4 3 11" xfId="243"/>
    <cellStyle name="20% - Énfasis4 3 12" xfId="244"/>
    <cellStyle name="20% - Énfasis4 3 13" xfId="245"/>
    <cellStyle name="20% - Énfasis4 3 2" xfId="246"/>
    <cellStyle name="20% - Énfasis4 3 3" xfId="247"/>
    <cellStyle name="20% - Énfasis4 3 4" xfId="248"/>
    <cellStyle name="20% - Énfasis4 3 5" xfId="249"/>
    <cellStyle name="20% - Énfasis4 3 6" xfId="250"/>
    <cellStyle name="20% - Énfasis4 3 7" xfId="251"/>
    <cellStyle name="20% - Énfasis4 3 8" xfId="252"/>
    <cellStyle name="20% - Énfasis4 3 9" xfId="253"/>
    <cellStyle name="20% - Énfasis4 4 10" xfId="254"/>
    <cellStyle name="20% - Énfasis4 4 11" xfId="255"/>
    <cellStyle name="20% - Énfasis4 4 12" xfId="256"/>
    <cellStyle name="20% - Énfasis4 4 13" xfId="257"/>
    <cellStyle name="20% - Énfasis4 4 2" xfId="258"/>
    <cellStyle name="20% - Énfasis4 4 3" xfId="259"/>
    <cellStyle name="20% - Énfasis4 4 4" xfId="260"/>
    <cellStyle name="20% - Énfasis4 4 5" xfId="261"/>
    <cellStyle name="20% - Énfasis4 4 6" xfId="262"/>
    <cellStyle name="20% - Énfasis4 4 7" xfId="263"/>
    <cellStyle name="20% - Énfasis4 4 8" xfId="264"/>
    <cellStyle name="20% - Énfasis4 4 9" xfId="265"/>
    <cellStyle name="20% - Énfasis4 5 10" xfId="266"/>
    <cellStyle name="20% - Énfasis4 5 11" xfId="267"/>
    <cellStyle name="20% - Énfasis4 5 12" xfId="268"/>
    <cellStyle name="20% - Énfasis4 5 2" xfId="269"/>
    <cellStyle name="20% - Énfasis4 5 3" xfId="270"/>
    <cellStyle name="20% - Énfasis4 5 4" xfId="271"/>
    <cellStyle name="20% - Énfasis4 5 5" xfId="272"/>
    <cellStyle name="20% - Énfasis4 5 6" xfId="273"/>
    <cellStyle name="20% - Énfasis4 5 7" xfId="274"/>
    <cellStyle name="20% - Énfasis4 5 8" xfId="275"/>
    <cellStyle name="20% - Énfasis4 5 9" xfId="276"/>
    <cellStyle name="20% - Énfasis5 2" xfId="277"/>
    <cellStyle name="20% - Énfasis5 2 10" xfId="278"/>
    <cellStyle name="20% - Énfasis5 2 11" xfId="279"/>
    <cellStyle name="20% - Énfasis5 2 12" xfId="280"/>
    <cellStyle name="20% - Énfasis5 2 13" xfId="281"/>
    <cellStyle name="20% - Énfasis5 2 2" xfId="282"/>
    <cellStyle name="20% - Énfasis5 2 2 2" xfId="283"/>
    <cellStyle name="20% - Énfasis5 2 3" xfId="284"/>
    <cellStyle name="20% - Énfasis5 2 4" xfId="285"/>
    <cellStyle name="20% - Énfasis5 2 5" xfId="286"/>
    <cellStyle name="20% - Énfasis5 2 6" xfId="287"/>
    <cellStyle name="20% - Énfasis5 2 7" xfId="288"/>
    <cellStyle name="20% - Énfasis5 2 8" xfId="289"/>
    <cellStyle name="20% - Énfasis5 2 9" xfId="290"/>
    <cellStyle name="20% - Énfasis5 3" xfId="291"/>
    <cellStyle name="20% - Énfasis5 3 10" xfId="292"/>
    <cellStyle name="20% - Énfasis5 3 11" xfId="293"/>
    <cellStyle name="20% - Énfasis5 3 12" xfId="294"/>
    <cellStyle name="20% - Énfasis5 3 13" xfId="295"/>
    <cellStyle name="20% - Énfasis5 3 2" xfId="296"/>
    <cellStyle name="20% - Énfasis5 3 3" xfId="297"/>
    <cellStyle name="20% - Énfasis5 3 4" xfId="298"/>
    <cellStyle name="20% - Énfasis5 3 5" xfId="299"/>
    <cellStyle name="20% - Énfasis5 3 6" xfId="300"/>
    <cellStyle name="20% - Énfasis5 3 7" xfId="301"/>
    <cellStyle name="20% - Énfasis5 3 8" xfId="302"/>
    <cellStyle name="20% - Énfasis5 3 9" xfId="303"/>
    <cellStyle name="20% - Énfasis5 4 10" xfId="304"/>
    <cellStyle name="20% - Énfasis5 4 11" xfId="305"/>
    <cellStyle name="20% - Énfasis5 4 12" xfId="306"/>
    <cellStyle name="20% - Énfasis5 4 13" xfId="307"/>
    <cellStyle name="20% - Énfasis5 4 2" xfId="308"/>
    <cellStyle name="20% - Énfasis5 4 3" xfId="309"/>
    <cellStyle name="20% - Énfasis5 4 4" xfId="310"/>
    <cellStyle name="20% - Énfasis5 4 5" xfId="311"/>
    <cellStyle name="20% - Énfasis5 4 6" xfId="312"/>
    <cellStyle name="20% - Énfasis5 4 7" xfId="313"/>
    <cellStyle name="20% - Énfasis5 4 8" xfId="314"/>
    <cellStyle name="20% - Énfasis5 4 9" xfId="315"/>
    <cellStyle name="20% - Énfasis5 5 10" xfId="316"/>
    <cellStyle name="20% - Énfasis5 5 11" xfId="317"/>
    <cellStyle name="20% - Énfasis5 5 12" xfId="318"/>
    <cellStyle name="20% - Énfasis5 5 2" xfId="319"/>
    <cellStyle name="20% - Énfasis5 5 3" xfId="320"/>
    <cellStyle name="20% - Énfasis5 5 4" xfId="321"/>
    <cellStyle name="20% - Énfasis5 5 5" xfId="322"/>
    <cellStyle name="20% - Énfasis5 5 6" xfId="323"/>
    <cellStyle name="20% - Énfasis5 5 7" xfId="324"/>
    <cellStyle name="20% - Énfasis5 5 8" xfId="325"/>
    <cellStyle name="20% - Énfasis5 5 9" xfId="326"/>
    <cellStyle name="20% - Énfasis6 2" xfId="327"/>
    <cellStyle name="20% - Énfasis6 2 10" xfId="328"/>
    <cellStyle name="20% - Énfasis6 2 11" xfId="329"/>
    <cellStyle name="20% - Énfasis6 2 12" xfId="330"/>
    <cellStyle name="20% - Énfasis6 2 13" xfId="331"/>
    <cellStyle name="20% - Énfasis6 2 2" xfId="332"/>
    <cellStyle name="20% - Énfasis6 2 2 2" xfId="333"/>
    <cellStyle name="20% - Énfasis6 2 3" xfId="334"/>
    <cellStyle name="20% - Énfasis6 2 4" xfId="335"/>
    <cellStyle name="20% - Énfasis6 2 5" xfId="336"/>
    <cellStyle name="20% - Énfasis6 2 6" xfId="337"/>
    <cellStyle name="20% - Énfasis6 2 7" xfId="338"/>
    <cellStyle name="20% - Énfasis6 2 8" xfId="339"/>
    <cellStyle name="20% - Énfasis6 2 9" xfId="340"/>
    <cellStyle name="20% - Énfasis6 3" xfId="341"/>
    <cellStyle name="20% - Énfasis6 3 10" xfId="342"/>
    <cellStyle name="20% - Énfasis6 3 11" xfId="343"/>
    <cellStyle name="20% - Énfasis6 3 12" xfId="344"/>
    <cellStyle name="20% - Énfasis6 3 13" xfId="345"/>
    <cellStyle name="20% - Énfasis6 3 2" xfId="346"/>
    <cellStyle name="20% - Énfasis6 3 3" xfId="347"/>
    <cellStyle name="20% - Énfasis6 3 4" xfId="348"/>
    <cellStyle name="20% - Énfasis6 3 5" xfId="349"/>
    <cellStyle name="20% - Énfasis6 3 6" xfId="350"/>
    <cellStyle name="20% - Énfasis6 3 7" xfId="351"/>
    <cellStyle name="20% - Énfasis6 3 8" xfId="352"/>
    <cellStyle name="20% - Énfasis6 3 9" xfId="353"/>
    <cellStyle name="20% - Énfasis6 4 10" xfId="354"/>
    <cellStyle name="20% - Énfasis6 4 11" xfId="355"/>
    <cellStyle name="20% - Énfasis6 4 12" xfId="356"/>
    <cellStyle name="20% - Énfasis6 4 13" xfId="357"/>
    <cellStyle name="20% - Énfasis6 4 2" xfId="358"/>
    <cellStyle name="20% - Énfasis6 4 3" xfId="359"/>
    <cellStyle name="20% - Énfasis6 4 4" xfId="360"/>
    <cellStyle name="20% - Énfasis6 4 5" xfId="361"/>
    <cellStyle name="20% - Énfasis6 4 6" xfId="362"/>
    <cellStyle name="20% - Énfasis6 4 7" xfId="363"/>
    <cellStyle name="20% - Énfasis6 4 8" xfId="364"/>
    <cellStyle name="20% - Énfasis6 4 9" xfId="365"/>
    <cellStyle name="20% - Énfasis6 5 10" xfId="366"/>
    <cellStyle name="20% - Énfasis6 5 11" xfId="367"/>
    <cellStyle name="20% - Énfasis6 5 12" xfId="368"/>
    <cellStyle name="20% - Énfasis6 5 2" xfId="369"/>
    <cellStyle name="20% - Énfasis6 5 3" xfId="370"/>
    <cellStyle name="20% - Énfasis6 5 4" xfId="371"/>
    <cellStyle name="20% - Énfasis6 5 5" xfId="372"/>
    <cellStyle name="20% - Énfasis6 5 6" xfId="373"/>
    <cellStyle name="20% - Énfasis6 5 7" xfId="374"/>
    <cellStyle name="20% - Énfasis6 5 8" xfId="375"/>
    <cellStyle name="20% - Énfasis6 5 9" xfId="376"/>
    <cellStyle name="40% - Accent1 2" xfId="377"/>
    <cellStyle name="40% - Accent2 2" xfId="378"/>
    <cellStyle name="40% - Accent3 2" xfId="379"/>
    <cellStyle name="40% - Accent4 2" xfId="380"/>
    <cellStyle name="40% - Accent5 2" xfId="381"/>
    <cellStyle name="40% - Accent6 2" xfId="382"/>
    <cellStyle name="40% - Énfasis1 2" xfId="383"/>
    <cellStyle name="40% - Énfasis1 2 10" xfId="384"/>
    <cellStyle name="40% - Énfasis1 2 11" xfId="385"/>
    <cellStyle name="40% - Énfasis1 2 12" xfId="386"/>
    <cellStyle name="40% - Énfasis1 2 13" xfId="387"/>
    <cellStyle name="40% - Énfasis1 2 2" xfId="388"/>
    <cellStyle name="40% - Énfasis1 2 2 2" xfId="389"/>
    <cellStyle name="40% - Énfasis1 2 3" xfId="390"/>
    <cellStyle name="40% - Énfasis1 2 4" xfId="391"/>
    <cellStyle name="40% - Énfasis1 2 5" xfId="392"/>
    <cellStyle name="40% - Énfasis1 2 6" xfId="393"/>
    <cellStyle name="40% - Énfasis1 2 7" xfId="394"/>
    <cellStyle name="40% - Énfasis1 2 8" xfId="395"/>
    <cellStyle name="40% - Énfasis1 2 9" xfId="396"/>
    <cellStyle name="40% - Énfasis1 3" xfId="397"/>
    <cellStyle name="40% - Énfasis1 3 10" xfId="398"/>
    <cellStyle name="40% - Énfasis1 3 11" xfId="399"/>
    <cellStyle name="40% - Énfasis1 3 12" xfId="400"/>
    <cellStyle name="40% - Énfasis1 3 13" xfId="401"/>
    <cellStyle name="40% - Énfasis1 3 2" xfId="402"/>
    <cellStyle name="40% - Énfasis1 3 3" xfId="403"/>
    <cellStyle name="40% - Énfasis1 3 4" xfId="404"/>
    <cellStyle name="40% - Énfasis1 3 5" xfId="405"/>
    <cellStyle name="40% - Énfasis1 3 6" xfId="406"/>
    <cellStyle name="40% - Énfasis1 3 7" xfId="407"/>
    <cellStyle name="40% - Énfasis1 3 8" xfId="408"/>
    <cellStyle name="40% - Énfasis1 3 9" xfId="409"/>
    <cellStyle name="40% - Énfasis1 4 10" xfId="410"/>
    <cellStyle name="40% - Énfasis1 4 11" xfId="411"/>
    <cellStyle name="40% - Énfasis1 4 12" xfId="412"/>
    <cellStyle name="40% - Énfasis1 4 13" xfId="413"/>
    <cellStyle name="40% - Énfasis1 4 2" xfId="414"/>
    <cellStyle name="40% - Énfasis1 4 3" xfId="415"/>
    <cellStyle name="40% - Énfasis1 4 4" xfId="416"/>
    <cellStyle name="40% - Énfasis1 4 5" xfId="417"/>
    <cellStyle name="40% - Énfasis1 4 6" xfId="418"/>
    <cellStyle name="40% - Énfasis1 4 7" xfId="419"/>
    <cellStyle name="40% - Énfasis1 4 8" xfId="420"/>
    <cellStyle name="40% - Énfasis1 4 9" xfId="421"/>
    <cellStyle name="40% - Énfasis1 5 10" xfId="422"/>
    <cellStyle name="40% - Énfasis1 5 11" xfId="423"/>
    <cellStyle name="40% - Énfasis1 5 12" xfId="424"/>
    <cellStyle name="40% - Énfasis1 5 2" xfId="425"/>
    <cellStyle name="40% - Énfasis1 5 3" xfId="426"/>
    <cellStyle name="40% - Énfasis1 5 4" xfId="427"/>
    <cellStyle name="40% - Énfasis1 5 5" xfId="428"/>
    <cellStyle name="40% - Énfasis1 5 6" xfId="429"/>
    <cellStyle name="40% - Énfasis1 5 7" xfId="430"/>
    <cellStyle name="40% - Énfasis1 5 8" xfId="431"/>
    <cellStyle name="40% - Énfasis1 5 9" xfId="432"/>
    <cellStyle name="40% - Énfasis2 2" xfId="433"/>
    <cellStyle name="40% - Énfasis2 2 10" xfId="434"/>
    <cellStyle name="40% - Énfasis2 2 11" xfId="435"/>
    <cellStyle name="40% - Énfasis2 2 12" xfId="436"/>
    <cellStyle name="40% - Énfasis2 2 13" xfId="437"/>
    <cellStyle name="40% - Énfasis2 2 2" xfId="438"/>
    <cellStyle name="40% - Énfasis2 2 2 2" xfId="439"/>
    <cellStyle name="40% - Énfasis2 2 3" xfId="440"/>
    <cellStyle name="40% - Énfasis2 2 4" xfId="441"/>
    <cellStyle name="40% - Énfasis2 2 5" xfId="442"/>
    <cellStyle name="40% - Énfasis2 2 6" xfId="443"/>
    <cellStyle name="40% - Énfasis2 2 7" xfId="444"/>
    <cellStyle name="40% - Énfasis2 2 8" xfId="445"/>
    <cellStyle name="40% - Énfasis2 2 9" xfId="446"/>
    <cellStyle name="40% - Énfasis2 3" xfId="447"/>
    <cellStyle name="40% - Énfasis2 3 10" xfId="448"/>
    <cellStyle name="40% - Énfasis2 3 11" xfId="449"/>
    <cellStyle name="40% - Énfasis2 3 12" xfId="450"/>
    <cellStyle name="40% - Énfasis2 3 13" xfId="451"/>
    <cellStyle name="40% - Énfasis2 3 2" xfId="452"/>
    <cellStyle name="40% - Énfasis2 3 3" xfId="453"/>
    <cellStyle name="40% - Énfasis2 3 4" xfId="454"/>
    <cellStyle name="40% - Énfasis2 3 5" xfId="455"/>
    <cellStyle name="40% - Énfasis2 3 6" xfId="456"/>
    <cellStyle name="40% - Énfasis2 3 7" xfId="457"/>
    <cellStyle name="40% - Énfasis2 3 8" xfId="458"/>
    <cellStyle name="40% - Énfasis2 3 9" xfId="459"/>
    <cellStyle name="40% - Énfasis2 4 10" xfId="460"/>
    <cellStyle name="40% - Énfasis2 4 11" xfId="461"/>
    <cellStyle name="40% - Énfasis2 4 12" xfId="462"/>
    <cellStyle name="40% - Énfasis2 4 13" xfId="463"/>
    <cellStyle name="40% - Énfasis2 4 2" xfId="464"/>
    <cellStyle name="40% - Énfasis2 4 3" xfId="465"/>
    <cellStyle name="40% - Énfasis2 4 4" xfId="466"/>
    <cellStyle name="40% - Énfasis2 4 5" xfId="467"/>
    <cellStyle name="40% - Énfasis2 4 6" xfId="468"/>
    <cellStyle name="40% - Énfasis2 4 7" xfId="469"/>
    <cellStyle name="40% - Énfasis2 4 8" xfId="470"/>
    <cellStyle name="40% - Énfasis2 4 9" xfId="471"/>
    <cellStyle name="40% - Énfasis2 5 10" xfId="472"/>
    <cellStyle name="40% - Énfasis2 5 11" xfId="473"/>
    <cellStyle name="40% - Énfasis2 5 12" xfId="474"/>
    <cellStyle name="40% - Énfasis2 5 2" xfId="475"/>
    <cellStyle name="40% - Énfasis2 5 3" xfId="476"/>
    <cellStyle name="40% - Énfasis2 5 4" xfId="477"/>
    <cellStyle name="40% - Énfasis2 5 5" xfId="478"/>
    <cellStyle name="40% - Énfasis2 5 6" xfId="479"/>
    <cellStyle name="40% - Énfasis2 5 7" xfId="480"/>
    <cellStyle name="40% - Énfasis2 5 8" xfId="481"/>
    <cellStyle name="40% - Énfasis2 5 9" xfId="482"/>
    <cellStyle name="40% - Énfasis3 2" xfId="483"/>
    <cellStyle name="40% - Énfasis3 2 10" xfId="484"/>
    <cellStyle name="40% - Énfasis3 2 11" xfId="485"/>
    <cellStyle name="40% - Énfasis3 2 12" xfId="486"/>
    <cellStyle name="40% - Énfasis3 2 13" xfId="487"/>
    <cellStyle name="40% - Énfasis3 2 2" xfId="488"/>
    <cellStyle name="40% - Énfasis3 2 2 2" xfId="489"/>
    <cellStyle name="40% - Énfasis3 2 3" xfId="490"/>
    <cellStyle name="40% - Énfasis3 2 4" xfId="491"/>
    <cellStyle name="40% - Énfasis3 2 5" xfId="492"/>
    <cellStyle name="40% - Énfasis3 2 6" xfId="493"/>
    <cellStyle name="40% - Énfasis3 2 7" xfId="494"/>
    <cellStyle name="40% - Énfasis3 2 8" xfId="495"/>
    <cellStyle name="40% - Énfasis3 2 9" xfId="496"/>
    <cellStyle name="40% - Énfasis3 3" xfId="497"/>
    <cellStyle name="40% - Énfasis3 3 10" xfId="498"/>
    <cellStyle name="40% - Énfasis3 3 11" xfId="499"/>
    <cellStyle name="40% - Énfasis3 3 12" xfId="500"/>
    <cellStyle name="40% - Énfasis3 3 13" xfId="501"/>
    <cellStyle name="40% - Énfasis3 3 2" xfId="502"/>
    <cellStyle name="40% - Énfasis3 3 3" xfId="503"/>
    <cellStyle name="40% - Énfasis3 3 4" xfId="504"/>
    <cellStyle name="40% - Énfasis3 3 5" xfId="505"/>
    <cellStyle name="40% - Énfasis3 3 6" xfId="506"/>
    <cellStyle name="40% - Énfasis3 3 7" xfId="507"/>
    <cellStyle name="40% - Énfasis3 3 8" xfId="508"/>
    <cellStyle name="40% - Énfasis3 3 9" xfId="509"/>
    <cellStyle name="40% - Énfasis3 4 10" xfId="510"/>
    <cellStyle name="40% - Énfasis3 4 11" xfId="511"/>
    <cellStyle name="40% - Énfasis3 4 12" xfId="512"/>
    <cellStyle name="40% - Énfasis3 4 13" xfId="513"/>
    <cellStyle name="40% - Énfasis3 4 2" xfId="514"/>
    <cellStyle name="40% - Énfasis3 4 3" xfId="515"/>
    <cellStyle name="40% - Énfasis3 4 4" xfId="516"/>
    <cellStyle name="40% - Énfasis3 4 5" xfId="517"/>
    <cellStyle name="40% - Énfasis3 4 6" xfId="518"/>
    <cellStyle name="40% - Énfasis3 4 7" xfId="519"/>
    <cellStyle name="40% - Énfasis3 4 8" xfId="520"/>
    <cellStyle name="40% - Énfasis3 4 9" xfId="521"/>
    <cellStyle name="40% - Énfasis3 5 10" xfId="522"/>
    <cellStyle name="40% - Énfasis3 5 11" xfId="523"/>
    <cellStyle name="40% - Énfasis3 5 12" xfId="524"/>
    <cellStyle name="40% - Énfasis3 5 2" xfId="525"/>
    <cellStyle name="40% - Énfasis3 5 3" xfId="526"/>
    <cellStyle name="40% - Énfasis3 5 4" xfId="527"/>
    <cellStyle name="40% - Énfasis3 5 5" xfId="528"/>
    <cellStyle name="40% - Énfasis3 5 6" xfId="529"/>
    <cellStyle name="40% - Énfasis3 5 7" xfId="530"/>
    <cellStyle name="40% - Énfasis3 5 8" xfId="531"/>
    <cellStyle name="40% - Énfasis3 5 9" xfId="532"/>
    <cellStyle name="40% - Énfasis4 2" xfId="533"/>
    <cellStyle name="40% - Énfasis4 2 10" xfId="534"/>
    <cellStyle name="40% - Énfasis4 2 11" xfId="535"/>
    <cellStyle name="40% - Énfasis4 2 12" xfId="536"/>
    <cellStyle name="40% - Énfasis4 2 13" xfId="537"/>
    <cellStyle name="40% - Énfasis4 2 2" xfId="538"/>
    <cellStyle name="40% - Énfasis4 2 2 2" xfId="539"/>
    <cellStyle name="40% - Énfasis4 2 3" xfId="540"/>
    <cellStyle name="40% - Énfasis4 2 4" xfId="541"/>
    <cellStyle name="40% - Énfasis4 2 5" xfId="542"/>
    <cellStyle name="40% - Énfasis4 2 6" xfId="543"/>
    <cellStyle name="40% - Énfasis4 2 7" xfId="544"/>
    <cellStyle name="40% - Énfasis4 2 8" xfId="545"/>
    <cellStyle name="40% - Énfasis4 2 9" xfId="546"/>
    <cellStyle name="40% - Énfasis4 3" xfId="547"/>
    <cellStyle name="40% - Énfasis4 3 10" xfId="548"/>
    <cellStyle name="40% - Énfasis4 3 11" xfId="549"/>
    <cellStyle name="40% - Énfasis4 3 12" xfId="550"/>
    <cellStyle name="40% - Énfasis4 3 13" xfId="551"/>
    <cellStyle name="40% - Énfasis4 3 2" xfId="552"/>
    <cellStyle name="40% - Énfasis4 3 3" xfId="553"/>
    <cellStyle name="40% - Énfasis4 3 4" xfId="554"/>
    <cellStyle name="40% - Énfasis4 3 5" xfId="555"/>
    <cellStyle name="40% - Énfasis4 3 6" xfId="556"/>
    <cellStyle name="40% - Énfasis4 3 7" xfId="557"/>
    <cellStyle name="40% - Énfasis4 3 8" xfId="558"/>
    <cellStyle name="40% - Énfasis4 3 9" xfId="559"/>
    <cellStyle name="40% - Énfasis4 4 10" xfId="560"/>
    <cellStyle name="40% - Énfasis4 4 11" xfId="561"/>
    <cellStyle name="40% - Énfasis4 4 12" xfId="562"/>
    <cellStyle name="40% - Énfasis4 4 13" xfId="563"/>
    <cellStyle name="40% - Énfasis4 4 2" xfId="564"/>
    <cellStyle name="40% - Énfasis4 4 3" xfId="565"/>
    <cellStyle name="40% - Énfasis4 4 4" xfId="566"/>
    <cellStyle name="40% - Énfasis4 4 5" xfId="567"/>
    <cellStyle name="40% - Énfasis4 4 6" xfId="568"/>
    <cellStyle name="40% - Énfasis4 4 7" xfId="569"/>
    <cellStyle name="40% - Énfasis4 4 8" xfId="570"/>
    <cellStyle name="40% - Énfasis4 4 9" xfId="571"/>
    <cellStyle name="40% - Énfasis4 5 10" xfId="572"/>
    <cellStyle name="40% - Énfasis4 5 11" xfId="573"/>
    <cellStyle name="40% - Énfasis4 5 12" xfId="574"/>
    <cellStyle name="40% - Énfasis4 5 2" xfId="575"/>
    <cellStyle name="40% - Énfasis4 5 3" xfId="576"/>
    <cellStyle name="40% - Énfasis4 5 4" xfId="577"/>
    <cellStyle name="40% - Énfasis4 5 5" xfId="578"/>
    <cellStyle name="40% - Énfasis4 5 6" xfId="579"/>
    <cellStyle name="40% - Énfasis4 5 7" xfId="580"/>
    <cellStyle name="40% - Énfasis4 5 8" xfId="581"/>
    <cellStyle name="40% - Énfasis4 5 9" xfId="582"/>
    <cellStyle name="40% - Énfasis5 2" xfId="583"/>
    <cellStyle name="40% - Énfasis5 2 10" xfId="584"/>
    <cellStyle name="40% - Énfasis5 2 11" xfId="585"/>
    <cellStyle name="40% - Énfasis5 2 12" xfId="586"/>
    <cellStyle name="40% - Énfasis5 2 13" xfId="587"/>
    <cellStyle name="40% - Énfasis5 2 2" xfId="588"/>
    <cellStyle name="40% - Énfasis5 2 2 2"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2" xfId="638"/>
    <cellStyle name="40% - Énfasis6 2 2 2" xfId="639"/>
    <cellStyle name="40% - Énfasis6 2 2 2 2" xfId="640"/>
    <cellStyle name="40% - Énfasis6 2 3" xfId="641"/>
    <cellStyle name="40% - Énfasis6 2 4" xfId="642"/>
    <cellStyle name="40% - Énfasis6 2 5" xfId="643"/>
    <cellStyle name="40% - Énfasis6 2 6" xfId="644"/>
    <cellStyle name="40% - Énfasis6 2 7" xfId="645"/>
    <cellStyle name="40% - Énfasis6 2 8" xfId="646"/>
    <cellStyle name="40% - Énfasis6 2 9" xfId="647"/>
    <cellStyle name="40% - Énfasis6 3" xfId="648"/>
    <cellStyle name="40% - Énfasis6 3 10" xfId="649"/>
    <cellStyle name="40% - Énfasis6 3 11" xfId="650"/>
    <cellStyle name="40% - Énfasis6 3 12" xfId="651"/>
    <cellStyle name="40% - Énfasis6 3 13" xfId="652"/>
    <cellStyle name="40% - Énfasis6 3 2" xfId="653"/>
    <cellStyle name="40% - Énfasis6 3 3" xfId="654"/>
    <cellStyle name="40% - Énfasis6 3 4" xfId="655"/>
    <cellStyle name="40% - Énfasis6 3 5" xfId="656"/>
    <cellStyle name="40% - Énfasis6 3 6" xfId="657"/>
    <cellStyle name="40% - Énfasis6 3 7" xfId="658"/>
    <cellStyle name="40% - Énfasis6 3 8" xfId="659"/>
    <cellStyle name="40% - Énfasis6 3 9" xfId="660"/>
    <cellStyle name="40% - Énfasis6 4 10" xfId="661"/>
    <cellStyle name="40% - Énfasis6 4 11" xfId="662"/>
    <cellStyle name="40% - Énfasis6 4 12" xfId="663"/>
    <cellStyle name="40% - Énfasis6 4 13" xfId="664"/>
    <cellStyle name="40% - Énfasis6 4 2" xfId="665"/>
    <cellStyle name="40% - Énfasis6 4 3" xfId="666"/>
    <cellStyle name="40% - Énfasis6 4 4" xfId="667"/>
    <cellStyle name="40% - Énfasis6 4 5" xfId="668"/>
    <cellStyle name="40% - Énfasis6 4 6" xfId="669"/>
    <cellStyle name="40% - Énfasis6 4 7" xfId="670"/>
    <cellStyle name="40% - Énfasis6 4 8" xfId="671"/>
    <cellStyle name="40% - Énfasis6 4 9" xfId="672"/>
    <cellStyle name="40% - Énfasis6 5 10" xfId="673"/>
    <cellStyle name="40% - Énfasis6 5 11" xfId="674"/>
    <cellStyle name="40% - Énfasis6 5 12" xfId="675"/>
    <cellStyle name="40% - Énfasis6 5 2" xfId="676"/>
    <cellStyle name="40% - Énfasis6 5 3" xfId="677"/>
    <cellStyle name="40% - Énfasis6 5 4" xfId="678"/>
    <cellStyle name="40% - Énfasis6 5 5" xfId="679"/>
    <cellStyle name="40% - Énfasis6 5 6" xfId="680"/>
    <cellStyle name="40% - Énfasis6 5 7" xfId="681"/>
    <cellStyle name="40% - Énfasis6 5 8" xfId="682"/>
    <cellStyle name="40% - Énfasis6 5 9" xfId="683"/>
    <cellStyle name="60% - Accent1 2" xfId="684"/>
    <cellStyle name="60% - Accent2 2" xfId="685"/>
    <cellStyle name="60% - Accent3 2" xfId="686"/>
    <cellStyle name="60% - Accent4 2" xfId="687"/>
    <cellStyle name="60% - Accent5 2" xfId="688"/>
    <cellStyle name="60% - Accent6 2" xfId="689"/>
    <cellStyle name="60% - Énfasis1 2" xfId="690"/>
    <cellStyle name="60% - Énfasis1 2 10" xfId="691"/>
    <cellStyle name="60% - Énfasis1 2 11" xfId="692"/>
    <cellStyle name="60% - Énfasis1 2 12" xfId="693"/>
    <cellStyle name="60% - Énfasis1 2 13" xfId="694"/>
    <cellStyle name="60% - Énfasis1 2 2" xfId="695"/>
    <cellStyle name="60% - Énfasis1 2 2 2" xfId="696"/>
    <cellStyle name="60% - Énfasis1 2 3" xfId="697"/>
    <cellStyle name="60% - Énfasis1 2 4" xfId="698"/>
    <cellStyle name="60% - Énfasis1 2 5" xfId="699"/>
    <cellStyle name="60% - Énfasis1 2 6" xfId="700"/>
    <cellStyle name="60% - Énfasis1 2 7" xfId="701"/>
    <cellStyle name="60% - Énfasis1 2 8" xfId="702"/>
    <cellStyle name="60% - Énfasis1 2 9" xfId="703"/>
    <cellStyle name="60% - Énfasis1 3" xfId="704"/>
    <cellStyle name="60% - Énfasis1 3 10" xfId="705"/>
    <cellStyle name="60% - Énfasis1 3 11" xfId="706"/>
    <cellStyle name="60% - Énfasis1 3 12" xfId="707"/>
    <cellStyle name="60% - Énfasis1 3 13" xfId="708"/>
    <cellStyle name="60% - Énfasis1 3 2" xfId="709"/>
    <cellStyle name="60% - Énfasis1 3 3" xfId="710"/>
    <cellStyle name="60% - Énfasis1 3 4" xfId="711"/>
    <cellStyle name="60% - Énfasis1 3 5" xfId="712"/>
    <cellStyle name="60% - Énfasis1 3 6" xfId="713"/>
    <cellStyle name="60% - Énfasis1 3 7" xfId="714"/>
    <cellStyle name="60% - Énfasis1 3 8" xfId="715"/>
    <cellStyle name="60% - Énfasis1 3 9" xfId="716"/>
    <cellStyle name="60% - Énfasis1 4 10" xfId="717"/>
    <cellStyle name="60% - Énfasis1 4 11" xfId="718"/>
    <cellStyle name="60% - Énfasis1 4 12" xfId="719"/>
    <cellStyle name="60% - Énfasis1 4 13" xfId="720"/>
    <cellStyle name="60% - Énfasis1 4 2" xfId="721"/>
    <cellStyle name="60% - Énfasis1 4 3" xfId="722"/>
    <cellStyle name="60% - Énfasis1 4 4" xfId="723"/>
    <cellStyle name="60% - Énfasis1 4 5" xfId="724"/>
    <cellStyle name="60% - Énfasis1 4 6" xfId="725"/>
    <cellStyle name="60% - Énfasis1 4 7" xfId="726"/>
    <cellStyle name="60% - Énfasis1 4 8" xfId="727"/>
    <cellStyle name="60% - Énfasis1 4 9" xfId="728"/>
    <cellStyle name="60% - Énfasis1 5 10" xfId="729"/>
    <cellStyle name="60% - Énfasis1 5 11" xfId="730"/>
    <cellStyle name="60% - Énfasis1 5 12" xfId="731"/>
    <cellStyle name="60% - Énfasis1 5 2" xfId="732"/>
    <cellStyle name="60% - Énfasis1 5 3" xfId="733"/>
    <cellStyle name="60% - Énfasis1 5 4" xfId="734"/>
    <cellStyle name="60% - Énfasis1 5 5" xfId="735"/>
    <cellStyle name="60% - Énfasis1 5 6" xfId="736"/>
    <cellStyle name="60% - Énfasis1 5 7" xfId="737"/>
    <cellStyle name="60% - Énfasis1 5 8" xfId="738"/>
    <cellStyle name="60% - Énfasis1 5 9" xfId="739"/>
    <cellStyle name="60% - Énfasis2 2" xfId="740"/>
    <cellStyle name="60% - Énfasis2 2 10" xfId="741"/>
    <cellStyle name="60% - Énfasis2 2 11" xfId="742"/>
    <cellStyle name="60% - Énfasis2 2 12" xfId="743"/>
    <cellStyle name="60% - Énfasis2 2 13" xfId="744"/>
    <cellStyle name="60% - Énfasis2 2 2" xfId="745"/>
    <cellStyle name="60% - Énfasis2 2 2 2" xfId="746"/>
    <cellStyle name="60% - Énfasis2 2 3" xfId="747"/>
    <cellStyle name="60% - Énfasis2 2 4" xfId="748"/>
    <cellStyle name="60% - Énfasis2 2 5" xfId="749"/>
    <cellStyle name="60% - Énfasis2 2 6" xfId="750"/>
    <cellStyle name="60% - Énfasis2 2 7" xfId="751"/>
    <cellStyle name="60% - Énfasis2 2 8" xfId="752"/>
    <cellStyle name="60% - Énfasis2 2 9" xfId="753"/>
    <cellStyle name="60% - Énfasis2 3" xfId="754"/>
    <cellStyle name="60% - Énfasis2 3 10" xfId="755"/>
    <cellStyle name="60% - Énfasis2 3 11" xfId="756"/>
    <cellStyle name="60% - Énfasis2 3 12" xfId="757"/>
    <cellStyle name="60% - Énfasis2 3 13" xfId="758"/>
    <cellStyle name="60% - Énfasis2 3 2" xfId="759"/>
    <cellStyle name="60% - Énfasis2 3 3" xfId="760"/>
    <cellStyle name="60% - Énfasis2 3 4" xfId="761"/>
    <cellStyle name="60% - Énfasis2 3 5" xfId="762"/>
    <cellStyle name="60% - Énfasis2 3 6" xfId="763"/>
    <cellStyle name="60% - Énfasis2 3 7" xfId="764"/>
    <cellStyle name="60% - Énfasis2 3 8" xfId="765"/>
    <cellStyle name="60% - Énfasis2 3 9" xfId="766"/>
    <cellStyle name="60% - Énfasis2 4 10" xfId="767"/>
    <cellStyle name="60% - Énfasis2 4 11" xfId="768"/>
    <cellStyle name="60% - Énfasis2 4 12" xfId="769"/>
    <cellStyle name="60% - Énfasis2 4 13" xfId="770"/>
    <cellStyle name="60% - Énfasis2 4 2" xfId="771"/>
    <cellStyle name="60% - Énfasis2 4 3" xfId="772"/>
    <cellStyle name="60% - Énfasis2 4 4" xfId="773"/>
    <cellStyle name="60% - Énfasis2 4 5" xfId="774"/>
    <cellStyle name="60% - Énfasis2 4 6" xfId="775"/>
    <cellStyle name="60% - Énfasis2 4 7" xfId="776"/>
    <cellStyle name="60% - Énfasis2 4 8" xfId="777"/>
    <cellStyle name="60% - Énfasis2 4 9" xfId="778"/>
    <cellStyle name="60% - Énfasis2 5 10" xfId="779"/>
    <cellStyle name="60% - Énfasis2 5 11" xfId="780"/>
    <cellStyle name="60% - Énfasis2 5 12" xfId="781"/>
    <cellStyle name="60% - Énfasis2 5 2" xfId="782"/>
    <cellStyle name="60% - Énfasis2 5 3" xfId="783"/>
    <cellStyle name="60% - Énfasis2 5 4" xfId="784"/>
    <cellStyle name="60% - Énfasis2 5 5" xfId="785"/>
    <cellStyle name="60% - Énfasis2 5 6" xfId="786"/>
    <cellStyle name="60% - Énfasis2 5 7" xfId="787"/>
    <cellStyle name="60% - Énfasis2 5 8" xfId="788"/>
    <cellStyle name="60% - Énfasis2 5 9" xfId="789"/>
    <cellStyle name="60% - Énfasis3 2" xfId="790"/>
    <cellStyle name="60% - Énfasis3 2 10" xfId="791"/>
    <cellStyle name="60% - Énfasis3 2 11" xfId="792"/>
    <cellStyle name="60% - Énfasis3 2 12" xfId="793"/>
    <cellStyle name="60% - Énfasis3 2 13" xfId="794"/>
    <cellStyle name="60% - Énfasis3 2 2" xfId="795"/>
    <cellStyle name="60% - Énfasis3 2 2 2" xfId="796"/>
    <cellStyle name="60% - Énfasis3 2 3" xfId="797"/>
    <cellStyle name="60% - Énfasis3 2 4" xfId="798"/>
    <cellStyle name="60% - Énfasis3 2 5" xfId="799"/>
    <cellStyle name="60% - Énfasis3 2 6" xfId="800"/>
    <cellStyle name="60% - Énfasis3 2 7" xfId="801"/>
    <cellStyle name="60% - Énfasis3 2 8" xfId="802"/>
    <cellStyle name="60% - Énfasis3 2 9" xfId="803"/>
    <cellStyle name="60% - Énfasis3 3" xfId="804"/>
    <cellStyle name="60% - Énfasis3 3 10" xfId="805"/>
    <cellStyle name="60% - Énfasis3 3 11" xfId="806"/>
    <cellStyle name="60% - Énfasis3 3 12" xfId="807"/>
    <cellStyle name="60% - Énfasis3 3 13" xfId="808"/>
    <cellStyle name="60% - Énfasis3 3 2" xfId="809"/>
    <cellStyle name="60% - Énfasis3 3 3" xfId="810"/>
    <cellStyle name="60% - Énfasis3 3 4" xfId="811"/>
    <cellStyle name="60% - Énfasis3 3 5" xfId="812"/>
    <cellStyle name="60% - Énfasis3 3 6" xfId="813"/>
    <cellStyle name="60% - Énfasis3 3 7" xfId="814"/>
    <cellStyle name="60% - Énfasis3 3 8" xfId="815"/>
    <cellStyle name="60% - Énfasis3 3 9" xfId="816"/>
    <cellStyle name="60% - Énfasis3 4 10" xfId="817"/>
    <cellStyle name="60% - Énfasis3 4 11" xfId="818"/>
    <cellStyle name="60% - Énfasis3 4 12" xfId="819"/>
    <cellStyle name="60% - Énfasis3 4 13" xfId="820"/>
    <cellStyle name="60% - Énfasis3 4 2" xfId="821"/>
    <cellStyle name="60% - Énfasis3 4 3" xfId="822"/>
    <cellStyle name="60% - Énfasis3 4 4" xfId="823"/>
    <cellStyle name="60% - Énfasis3 4 5" xfId="824"/>
    <cellStyle name="60% - Énfasis3 4 6" xfId="825"/>
    <cellStyle name="60% - Énfasis3 4 7" xfId="826"/>
    <cellStyle name="60% - Énfasis3 4 8" xfId="827"/>
    <cellStyle name="60% - Énfasis3 4 9" xfId="828"/>
    <cellStyle name="60% - Énfasis3 5 10" xfId="829"/>
    <cellStyle name="60% - Énfasis3 5 11" xfId="830"/>
    <cellStyle name="60% - Énfasis3 5 12" xfId="831"/>
    <cellStyle name="60% - Énfasis3 5 2" xfId="832"/>
    <cellStyle name="60% - Énfasis3 5 3" xfId="833"/>
    <cellStyle name="60% - Énfasis3 5 4" xfId="834"/>
    <cellStyle name="60% - Énfasis3 5 5" xfId="835"/>
    <cellStyle name="60% - Énfasis3 5 6" xfId="836"/>
    <cellStyle name="60% - Énfasis3 5 7" xfId="837"/>
    <cellStyle name="60% - Énfasis3 5 8" xfId="838"/>
    <cellStyle name="60% - Énfasis3 5 9" xfId="839"/>
    <cellStyle name="60% - Énfasis4 2" xfId="840"/>
    <cellStyle name="60% - Énfasis4 2 10" xfId="841"/>
    <cellStyle name="60% - Énfasis4 2 11" xfId="842"/>
    <cellStyle name="60% - Énfasis4 2 12" xfId="843"/>
    <cellStyle name="60% - Énfasis4 2 13" xfId="844"/>
    <cellStyle name="60% - Énfasis4 2 2" xfId="845"/>
    <cellStyle name="60% - Énfasis4 2 2 2" xfId="846"/>
    <cellStyle name="60% - Énfasis4 2 3" xfId="847"/>
    <cellStyle name="60% - Énfasis4 2 4" xfId="848"/>
    <cellStyle name="60% - Énfasis4 2 5" xfId="849"/>
    <cellStyle name="60% - Énfasis4 2 6" xfId="850"/>
    <cellStyle name="60% - Énfasis4 2 7" xfId="851"/>
    <cellStyle name="60% - Énfasis4 2 8" xfId="852"/>
    <cellStyle name="60% - Énfasis4 2 9" xfId="853"/>
    <cellStyle name="60% - Énfasis4 3" xfId="854"/>
    <cellStyle name="60% - Énfasis4 3 10" xfId="855"/>
    <cellStyle name="60% - Énfasis4 3 11" xfId="856"/>
    <cellStyle name="60% - Énfasis4 3 12" xfId="857"/>
    <cellStyle name="60% - Énfasis4 3 13" xfId="858"/>
    <cellStyle name="60% - Énfasis4 3 2" xfId="859"/>
    <cellStyle name="60% - Énfasis4 3 3" xfId="860"/>
    <cellStyle name="60% - Énfasis4 3 4" xfId="861"/>
    <cellStyle name="60% - Énfasis4 3 5" xfId="862"/>
    <cellStyle name="60% - Énfasis4 3 6" xfId="863"/>
    <cellStyle name="60% - Énfasis4 3 7" xfId="864"/>
    <cellStyle name="60% - Énfasis4 3 8" xfId="865"/>
    <cellStyle name="60% - Énfasis4 3 9" xfId="866"/>
    <cellStyle name="60% - Énfasis4 4 10" xfId="867"/>
    <cellStyle name="60% - Énfasis4 4 11" xfId="868"/>
    <cellStyle name="60% - Énfasis4 4 12" xfId="869"/>
    <cellStyle name="60% - Énfasis4 4 13" xfId="870"/>
    <cellStyle name="60% - Énfasis4 4 2" xfId="871"/>
    <cellStyle name="60% - Énfasis4 4 3" xfId="872"/>
    <cellStyle name="60% - Énfasis4 4 4" xfId="873"/>
    <cellStyle name="60% - Énfasis4 4 5" xfId="874"/>
    <cellStyle name="60% - Énfasis4 4 6" xfId="875"/>
    <cellStyle name="60% - Énfasis4 4 7" xfId="876"/>
    <cellStyle name="60% - Énfasis4 4 8" xfId="877"/>
    <cellStyle name="60% - Énfasis4 4 9" xfId="878"/>
    <cellStyle name="60% - Énfasis4 5 10" xfId="879"/>
    <cellStyle name="60% - Énfasis4 5 11" xfId="880"/>
    <cellStyle name="60% - Énfasis4 5 12" xfId="881"/>
    <cellStyle name="60% - Énfasis4 5 2" xfId="882"/>
    <cellStyle name="60% - Énfasis4 5 3" xfId="883"/>
    <cellStyle name="60% - Énfasis4 5 4" xfId="884"/>
    <cellStyle name="60% - Énfasis4 5 5" xfId="885"/>
    <cellStyle name="60% - Énfasis4 5 6" xfId="886"/>
    <cellStyle name="60% - Énfasis4 5 7" xfId="887"/>
    <cellStyle name="60% - Énfasis4 5 8" xfId="888"/>
    <cellStyle name="60% - Énfasis4 5 9" xfId="889"/>
    <cellStyle name="60% - Énfasis5 2" xfId="890"/>
    <cellStyle name="60% - Énfasis5 2 10" xfId="891"/>
    <cellStyle name="60% - Énfasis5 2 11" xfId="892"/>
    <cellStyle name="60% - Énfasis5 2 12" xfId="893"/>
    <cellStyle name="60% - Énfasis5 2 13" xfId="894"/>
    <cellStyle name="60% - Énfasis5 2 2" xfId="895"/>
    <cellStyle name="60% - Énfasis5 2 2 2" xfId="896"/>
    <cellStyle name="60% - Énfasis5 2 3" xfId="897"/>
    <cellStyle name="60% - Énfasis5 2 4" xfId="898"/>
    <cellStyle name="60% - Énfasis5 2 5" xfId="899"/>
    <cellStyle name="60% - Énfasis5 2 6" xfId="900"/>
    <cellStyle name="60% - Énfasis5 2 7" xfId="901"/>
    <cellStyle name="60% - Énfasis5 2 8" xfId="902"/>
    <cellStyle name="60% - Énfasis5 2 9" xfId="903"/>
    <cellStyle name="60% - Énfasis5 3" xfId="904"/>
    <cellStyle name="60% - Énfasis5 3 10" xfId="905"/>
    <cellStyle name="60% - Énfasis5 3 11" xfId="906"/>
    <cellStyle name="60% - Énfasis5 3 12" xfId="907"/>
    <cellStyle name="60% - Énfasis5 3 13" xfId="908"/>
    <cellStyle name="60% - Énfasis5 3 2" xfId="909"/>
    <cellStyle name="60% - Énfasis5 3 3" xfId="910"/>
    <cellStyle name="60% - Énfasis5 3 4" xfId="911"/>
    <cellStyle name="60% - Énfasis5 3 5" xfId="912"/>
    <cellStyle name="60% - Énfasis5 3 6" xfId="913"/>
    <cellStyle name="60% - Énfasis5 3 7" xfId="914"/>
    <cellStyle name="60% - Énfasis5 3 8" xfId="915"/>
    <cellStyle name="60% - Énfasis5 3 9" xfId="916"/>
    <cellStyle name="60% - Énfasis5 4 10" xfId="917"/>
    <cellStyle name="60% - Énfasis5 4 11" xfId="918"/>
    <cellStyle name="60% - Énfasis5 4 12" xfId="919"/>
    <cellStyle name="60% - Énfasis5 4 13" xfId="920"/>
    <cellStyle name="60% - Énfasis5 4 2" xfId="921"/>
    <cellStyle name="60% - Énfasis5 4 3" xfId="922"/>
    <cellStyle name="60% - Énfasis5 4 4" xfId="923"/>
    <cellStyle name="60% - Énfasis5 4 5" xfId="924"/>
    <cellStyle name="60% - Énfasis5 4 6" xfId="925"/>
    <cellStyle name="60% - Énfasis5 4 7" xfId="926"/>
    <cellStyle name="60% - Énfasis5 4 8" xfId="927"/>
    <cellStyle name="60% - Énfasis5 4 9" xfId="928"/>
    <cellStyle name="60% - Énfasis5 5 10" xfId="929"/>
    <cellStyle name="60% - Énfasis5 5 11" xfId="930"/>
    <cellStyle name="60% - Énfasis5 5 12" xfId="931"/>
    <cellStyle name="60% - Énfasis5 5 2" xfId="932"/>
    <cellStyle name="60% - Énfasis5 5 3" xfId="933"/>
    <cellStyle name="60% - Énfasis5 5 4" xfId="934"/>
    <cellStyle name="60% - Énfasis5 5 5" xfId="935"/>
    <cellStyle name="60% - Énfasis5 5 6" xfId="936"/>
    <cellStyle name="60% - Énfasis5 5 7" xfId="937"/>
    <cellStyle name="60% - Énfasis5 5 8" xfId="938"/>
    <cellStyle name="60% - Énfasis5 5 9" xfId="939"/>
    <cellStyle name="60% - Énfasis6 2" xfId="940"/>
    <cellStyle name="60% - Énfasis6 2 10" xfId="941"/>
    <cellStyle name="60% - Énfasis6 2 11" xfId="942"/>
    <cellStyle name="60% - Énfasis6 2 12" xfId="943"/>
    <cellStyle name="60% - Énfasis6 2 13" xfId="944"/>
    <cellStyle name="60% - Énfasis6 2 2" xfId="945"/>
    <cellStyle name="60% - Énfasis6 2 2 2" xfId="946"/>
    <cellStyle name="60% - Énfasis6 2 3" xfId="947"/>
    <cellStyle name="60% - Énfasis6 2 4" xfId="948"/>
    <cellStyle name="60% - Énfasis6 2 5" xfId="949"/>
    <cellStyle name="60% - Énfasis6 2 6" xfId="950"/>
    <cellStyle name="60% - Énfasis6 2 7" xfId="951"/>
    <cellStyle name="60% - Énfasis6 2 8" xfId="952"/>
    <cellStyle name="60% - Énfasis6 2 9" xfId="953"/>
    <cellStyle name="60% - Énfasis6 3" xfId="954"/>
    <cellStyle name="60% - Énfasis6 3 10" xfId="955"/>
    <cellStyle name="60% - Énfasis6 3 11" xfId="956"/>
    <cellStyle name="60% - Énfasis6 3 12" xfId="957"/>
    <cellStyle name="60% - Énfasis6 3 13" xfId="958"/>
    <cellStyle name="60% - Énfasis6 3 2" xfId="959"/>
    <cellStyle name="60% - Énfasis6 3 3" xfId="960"/>
    <cellStyle name="60% - Énfasis6 3 4" xfId="961"/>
    <cellStyle name="60% - Énfasis6 3 5" xfId="962"/>
    <cellStyle name="60% - Énfasis6 3 6" xfId="963"/>
    <cellStyle name="60% - Énfasis6 3 7" xfId="964"/>
    <cellStyle name="60% - Énfasis6 3 8" xfId="965"/>
    <cellStyle name="60% - Énfasis6 3 9" xfId="966"/>
    <cellStyle name="60% - Énfasis6 4 10" xfId="967"/>
    <cellStyle name="60% - Énfasis6 4 11" xfId="968"/>
    <cellStyle name="60% - Énfasis6 4 12" xfId="969"/>
    <cellStyle name="60% - Énfasis6 4 13" xfId="970"/>
    <cellStyle name="60% - Énfasis6 4 2" xfId="971"/>
    <cellStyle name="60% - Énfasis6 4 3" xfId="972"/>
    <cellStyle name="60% - Énfasis6 4 4" xfId="973"/>
    <cellStyle name="60% - Énfasis6 4 5" xfId="974"/>
    <cellStyle name="60% - Énfasis6 4 6" xfId="975"/>
    <cellStyle name="60% - Énfasis6 4 7" xfId="976"/>
    <cellStyle name="60% - Énfasis6 4 8" xfId="977"/>
    <cellStyle name="60% - Énfasis6 4 9" xfId="978"/>
    <cellStyle name="60% - Énfasis6 5 10" xfId="979"/>
    <cellStyle name="60% - Énfasis6 5 11" xfId="980"/>
    <cellStyle name="60% - Énfasis6 5 12" xfId="981"/>
    <cellStyle name="60% - Énfasis6 5 2" xfId="982"/>
    <cellStyle name="60% - Énfasis6 5 3" xfId="983"/>
    <cellStyle name="60% - Énfasis6 5 4" xfId="984"/>
    <cellStyle name="60% - Énfasis6 5 5" xfId="985"/>
    <cellStyle name="60% - Énfasis6 5 6" xfId="986"/>
    <cellStyle name="60% - Énfasis6 5 7" xfId="987"/>
    <cellStyle name="60% - Énfasis6 5 8" xfId="988"/>
    <cellStyle name="60% - Énfasis6 5 9" xfId="989"/>
    <cellStyle name="Accent1 2" xfId="990"/>
    <cellStyle name="Accent2 2" xfId="991"/>
    <cellStyle name="Accent3 2" xfId="992"/>
    <cellStyle name="Accent4 2" xfId="993"/>
    <cellStyle name="Accent5 2" xfId="994"/>
    <cellStyle name="Accent6 2" xfId="995"/>
    <cellStyle name="Bad 2" xfId="996"/>
    <cellStyle name="Buena 2" xfId="997"/>
    <cellStyle name="Buena 2 10" xfId="998"/>
    <cellStyle name="Buena 2 11" xfId="999"/>
    <cellStyle name="Buena 2 12" xfId="1000"/>
    <cellStyle name="Buena 2 13" xfId="1001"/>
    <cellStyle name="Buena 2 2" xfId="1002"/>
    <cellStyle name="Buena 2 2 2" xfId="1003"/>
    <cellStyle name="Buena 2 3" xfId="1004"/>
    <cellStyle name="Buena 2 4" xfId="1005"/>
    <cellStyle name="Buena 2 5" xfId="1006"/>
    <cellStyle name="Buena 2 6" xfId="1007"/>
    <cellStyle name="Buena 2 7" xfId="1008"/>
    <cellStyle name="Buena 2 8" xfId="1009"/>
    <cellStyle name="Buena 2 9" xfId="1010"/>
    <cellStyle name="Buena 3" xfId="1011"/>
    <cellStyle name="Buena 3 10" xfId="1012"/>
    <cellStyle name="Buena 3 11" xfId="1013"/>
    <cellStyle name="Buena 3 12" xfId="1014"/>
    <cellStyle name="Buena 3 13" xfId="1015"/>
    <cellStyle name="Buena 3 2" xfId="1016"/>
    <cellStyle name="Buena 3 3" xfId="1017"/>
    <cellStyle name="Buena 3 4" xfId="1018"/>
    <cellStyle name="Buena 3 5" xfId="1019"/>
    <cellStyle name="Buena 3 6" xfId="1020"/>
    <cellStyle name="Buena 3 7" xfId="1021"/>
    <cellStyle name="Buena 3 8" xfId="1022"/>
    <cellStyle name="Buena 3 9" xfId="1023"/>
    <cellStyle name="Buena 4 10" xfId="1024"/>
    <cellStyle name="Buena 4 11" xfId="1025"/>
    <cellStyle name="Buena 4 12" xfId="1026"/>
    <cellStyle name="Buena 4 13" xfId="1027"/>
    <cellStyle name="Buena 4 2" xfId="1028"/>
    <cellStyle name="Buena 4 3" xfId="1029"/>
    <cellStyle name="Buena 4 4" xfId="1030"/>
    <cellStyle name="Buena 4 5" xfId="1031"/>
    <cellStyle name="Buena 4 6" xfId="1032"/>
    <cellStyle name="Buena 4 7" xfId="1033"/>
    <cellStyle name="Buena 4 8" xfId="1034"/>
    <cellStyle name="Buena 4 9" xfId="1035"/>
    <cellStyle name="Buena 5 10" xfId="1036"/>
    <cellStyle name="Buena 5 11" xfId="1037"/>
    <cellStyle name="Buena 5 12" xfId="1038"/>
    <cellStyle name="Buena 5 2" xfId="1039"/>
    <cellStyle name="Buena 5 3" xfId="1040"/>
    <cellStyle name="Buena 5 4" xfId="1041"/>
    <cellStyle name="Buena 5 5" xfId="1042"/>
    <cellStyle name="Buena 5 6" xfId="1043"/>
    <cellStyle name="Buena 5 7" xfId="1044"/>
    <cellStyle name="Buena 5 8" xfId="1045"/>
    <cellStyle name="Buena 5 9" xfId="1046"/>
    <cellStyle name="Calculation 2" xfId="1047"/>
    <cellStyle name="Cálculo 2" xfId="1048"/>
    <cellStyle name="Cálculo 2 10" xfId="1049"/>
    <cellStyle name="Cálculo 2 11" xfId="1050"/>
    <cellStyle name="Cálculo 2 12" xfId="1051"/>
    <cellStyle name="Cálculo 2 13" xfId="1052"/>
    <cellStyle name="Cálculo 2 2" xfId="1053"/>
    <cellStyle name="Cálculo 2 2 2" xfId="1054"/>
    <cellStyle name="Cálculo 2 3" xfId="1055"/>
    <cellStyle name="Cálculo 2 4" xfId="1056"/>
    <cellStyle name="Cálculo 2 5" xfId="1057"/>
    <cellStyle name="Cálculo 2 6" xfId="1058"/>
    <cellStyle name="Cálculo 2 7" xfId="1059"/>
    <cellStyle name="Cálculo 2 8" xfId="1060"/>
    <cellStyle name="Cálculo 2 9" xfId="1061"/>
    <cellStyle name="Cálculo 3" xfId="1062"/>
    <cellStyle name="Cálculo 3 10" xfId="1063"/>
    <cellStyle name="Cálculo 3 11" xfId="1064"/>
    <cellStyle name="Cálculo 3 12" xfId="1065"/>
    <cellStyle name="Cálculo 3 13" xfId="1066"/>
    <cellStyle name="Cálculo 3 2" xfId="1067"/>
    <cellStyle name="Cálculo 3 3" xfId="1068"/>
    <cellStyle name="Cálculo 3 4" xfId="1069"/>
    <cellStyle name="Cálculo 3 5" xfId="1070"/>
    <cellStyle name="Cálculo 3 6" xfId="1071"/>
    <cellStyle name="Cálculo 3 7" xfId="1072"/>
    <cellStyle name="Cálculo 3 8" xfId="1073"/>
    <cellStyle name="Cálculo 3 9"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2" xfId="1098"/>
    <cellStyle name="Celda de comprobación 2 10" xfId="1099"/>
    <cellStyle name="Celda de comprobación 2 11" xfId="1100"/>
    <cellStyle name="Celda de comprobación 2 12" xfId="1101"/>
    <cellStyle name="Celda de comprobación 2 13" xfId="1102"/>
    <cellStyle name="Celda de comprobación 2 2" xfId="1103"/>
    <cellStyle name="Celda de comprobación 2 2 2" xfId="1104"/>
    <cellStyle name="Celda de comprobación 2 3" xfId="1105"/>
    <cellStyle name="Celda de comprobación 2 4" xfId="1106"/>
    <cellStyle name="Celda de comprobación 2 5" xfId="1107"/>
    <cellStyle name="Celda de comprobación 2 6" xfId="1108"/>
    <cellStyle name="Celda de comprobación 2 7" xfId="1109"/>
    <cellStyle name="Celda de comprobación 2 8" xfId="1110"/>
    <cellStyle name="Celda de comprobación 2 9" xfId="1111"/>
    <cellStyle name="Celda de comprobación 3" xfId="1112"/>
    <cellStyle name="Celda de comprobación 3 10" xfId="1113"/>
    <cellStyle name="Celda de comprobación 3 11" xfId="1114"/>
    <cellStyle name="Celda de comprobación 3 12" xfId="1115"/>
    <cellStyle name="Celda de comprobación 3 13" xfId="1116"/>
    <cellStyle name="Celda de comprobación 3 2" xfId="1117"/>
    <cellStyle name="Celda de comprobación 3 3" xfId="1118"/>
    <cellStyle name="Celda de comprobación 3 4" xfId="1119"/>
    <cellStyle name="Celda de comprobación 3 5" xfId="1120"/>
    <cellStyle name="Celda de comprobación 3 6" xfId="1121"/>
    <cellStyle name="Celda de comprobación 3 7" xfId="1122"/>
    <cellStyle name="Celda de comprobación 3 8" xfId="1123"/>
    <cellStyle name="Celda de comprobación 3 9" xfId="1124"/>
    <cellStyle name="Celda de comprobación 4 10" xfId="1125"/>
    <cellStyle name="Celda de comprobación 4 11" xfId="1126"/>
    <cellStyle name="Celda de comprobación 4 12" xfId="1127"/>
    <cellStyle name="Celda de comprobación 4 13" xfId="1128"/>
    <cellStyle name="Celda de comprobación 4 2" xfId="1129"/>
    <cellStyle name="Celda de comprobación 4 3" xfId="1130"/>
    <cellStyle name="Celda de comprobación 4 4" xfId="1131"/>
    <cellStyle name="Celda de comprobación 4 5" xfId="1132"/>
    <cellStyle name="Celda de comprobación 4 6" xfId="1133"/>
    <cellStyle name="Celda de comprobación 4 7" xfId="1134"/>
    <cellStyle name="Celda de comprobación 4 8" xfId="1135"/>
    <cellStyle name="Celda de comprobación 4 9" xfId="1136"/>
    <cellStyle name="Celda de comprobación 5 10" xfId="1137"/>
    <cellStyle name="Celda de comprobación 5 11" xfId="1138"/>
    <cellStyle name="Celda de comprobación 5 12" xfId="1139"/>
    <cellStyle name="Celda de comprobación 5 2" xfId="1140"/>
    <cellStyle name="Celda de comprobación 5 3" xfId="1141"/>
    <cellStyle name="Celda de comprobación 5 4" xfId="1142"/>
    <cellStyle name="Celda de comprobación 5 5" xfId="1143"/>
    <cellStyle name="Celda de comprobación 5 6" xfId="1144"/>
    <cellStyle name="Celda de comprobación 5 7" xfId="1145"/>
    <cellStyle name="Celda de comprobación 5 8" xfId="1146"/>
    <cellStyle name="Celda de comprobación 5 9" xfId="1147"/>
    <cellStyle name="Celda vinculada 2" xfId="1148"/>
    <cellStyle name="Celda vinculada 2 10" xfId="1149"/>
    <cellStyle name="Celda vinculada 2 11" xfId="1150"/>
    <cellStyle name="Celda vinculada 2 12" xfId="1151"/>
    <cellStyle name="Celda vinculada 2 13" xfId="1152"/>
    <cellStyle name="Celda vinculada 2 2" xfId="1153"/>
    <cellStyle name="Celda vinculada 2 2 2" xfId="1154"/>
    <cellStyle name="Celda vinculada 2 3" xfId="1155"/>
    <cellStyle name="Celda vinculada 2 4" xfId="1156"/>
    <cellStyle name="Celda vinculada 2 5" xfId="1157"/>
    <cellStyle name="Celda vinculada 2 6" xfId="1158"/>
    <cellStyle name="Celda vinculada 2 7" xfId="1159"/>
    <cellStyle name="Celda vinculada 2 8" xfId="1160"/>
    <cellStyle name="Celda vinculada 2 9" xfId="1161"/>
    <cellStyle name="Celda vinculada 3" xfId="1162"/>
    <cellStyle name="Celda vinculada 3 10" xfId="1163"/>
    <cellStyle name="Celda vinculada 3 11" xfId="1164"/>
    <cellStyle name="Celda vinculada 3 12" xfId="1165"/>
    <cellStyle name="Celda vinculada 3 13" xfId="1166"/>
    <cellStyle name="Celda vinculada 3 2" xfId="1167"/>
    <cellStyle name="Celda vinculada 3 3" xfId="1168"/>
    <cellStyle name="Celda vinculada 3 4" xfId="1169"/>
    <cellStyle name="Celda vinculada 3 5" xfId="1170"/>
    <cellStyle name="Celda vinculada 3 6" xfId="1171"/>
    <cellStyle name="Celda vinculada 3 7" xfId="1172"/>
    <cellStyle name="Celda vinculada 3 8" xfId="1173"/>
    <cellStyle name="Celda vinculada 3 9" xfId="1174"/>
    <cellStyle name="Celda vinculada 4 10" xfId="1175"/>
    <cellStyle name="Celda vinculada 4 11" xfId="1176"/>
    <cellStyle name="Celda vinculada 4 12" xfId="1177"/>
    <cellStyle name="Celda vinculada 4 13" xfId="1178"/>
    <cellStyle name="Celda vinculada 4 2" xfId="1179"/>
    <cellStyle name="Celda vinculada 4 3" xfId="1180"/>
    <cellStyle name="Celda vinculada 4 4" xfId="1181"/>
    <cellStyle name="Celda vinculada 4 5" xfId="1182"/>
    <cellStyle name="Celda vinculada 4 6" xfId="1183"/>
    <cellStyle name="Celda vinculada 4 7" xfId="1184"/>
    <cellStyle name="Celda vinculada 4 8" xfId="1185"/>
    <cellStyle name="Celda vinculada 4 9" xfId="1186"/>
    <cellStyle name="Celda vinculada 5 10" xfId="1187"/>
    <cellStyle name="Celda vinculada 5 11" xfId="1188"/>
    <cellStyle name="Celda vinculada 5 12" xfId="1189"/>
    <cellStyle name="Celda vinculada 5 2" xfId="1190"/>
    <cellStyle name="Celda vinculada 5 3" xfId="1191"/>
    <cellStyle name="Celda vinculada 5 4" xfId="1192"/>
    <cellStyle name="Celda vinculada 5 5" xfId="1193"/>
    <cellStyle name="Celda vinculada 5 6" xfId="1194"/>
    <cellStyle name="Celda vinculada 5 7" xfId="1195"/>
    <cellStyle name="Celda vinculada 5 8" xfId="1196"/>
    <cellStyle name="Celda vinculada 5 9" xfId="1197"/>
    <cellStyle name="Check Cell 2" xfId="1198"/>
    <cellStyle name="Comma 2" xfId="1199"/>
    <cellStyle name="Comma 2 2" xfId="1200"/>
    <cellStyle name="Encabezado 4 2" xfId="1201"/>
    <cellStyle name="Encabezado 4 2 10" xfId="1202"/>
    <cellStyle name="Encabezado 4 2 11" xfId="1203"/>
    <cellStyle name="Encabezado 4 2 12" xfId="1204"/>
    <cellStyle name="Encabezado 4 2 13" xfId="1205"/>
    <cellStyle name="Encabezado 4 2 2" xfId="1206"/>
    <cellStyle name="Encabezado 4 2 2 2" xfId="1207"/>
    <cellStyle name="Encabezado 4 2 3" xfId="1208"/>
    <cellStyle name="Encabezado 4 2 4" xfId="1209"/>
    <cellStyle name="Encabezado 4 2 5" xfId="1210"/>
    <cellStyle name="Encabezado 4 2 6" xfId="1211"/>
    <cellStyle name="Encabezado 4 2 7" xfId="1212"/>
    <cellStyle name="Encabezado 4 2 8" xfId="1213"/>
    <cellStyle name="Encabezado 4 2 9" xfId="1214"/>
    <cellStyle name="Encabezado 4 3" xfId="1215"/>
    <cellStyle name="Encabezado 4 3 10" xfId="1216"/>
    <cellStyle name="Encabezado 4 3 11" xfId="1217"/>
    <cellStyle name="Encabezado 4 3 12" xfId="1218"/>
    <cellStyle name="Encabezado 4 3 13" xfId="1219"/>
    <cellStyle name="Encabezado 4 3 2" xfId="1220"/>
    <cellStyle name="Encabezado 4 3 3" xfId="1221"/>
    <cellStyle name="Encabezado 4 3 4" xfId="1222"/>
    <cellStyle name="Encabezado 4 3 5" xfId="1223"/>
    <cellStyle name="Encabezado 4 3 6" xfId="1224"/>
    <cellStyle name="Encabezado 4 3 7" xfId="1225"/>
    <cellStyle name="Encabezado 4 3 8" xfId="1226"/>
    <cellStyle name="Encabezado 4 3 9" xfId="1227"/>
    <cellStyle name="Encabezado 4 4 10" xfId="1228"/>
    <cellStyle name="Encabezado 4 4 11" xfId="1229"/>
    <cellStyle name="Encabezado 4 4 12" xfId="1230"/>
    <cellStyle name="Encabezado 4 4 13" xfId="1231"/>
    <cellStyle name="Encabezado 4 4 2" xfId="1232"/>
    <cellStyle name="Encabezado 4 4 3" xfId="1233"/>
    <cellStyle name="Encabezado 4 4 4" xfId="1234"/>
    <cellStyle name="Encabezado 4 4 5" xfId="1235"/>
    <cellStyle name="Encabezado 4 4 6" xfId="1236"/>
    <cellStyle name="Encabezado 4 4 7" xfId="1237"/>
    <cellStyle name="Encabezado 4 4 8" xfId="1238"/>
    <cellStyle name="Encabezado 4 4 9" xfId="1239"/>
    <cellStyle name="Encabezado 4 5 10" xfId="1240"/>
    <cellStyle name="Encabezado 4 5 11" xfId="1241"/>
    <cellStyle name="Encabezado 4 5 12" xfId="1242"/>
    <cellStyle name="Encabezado 4 5 2" xfId="1243"/>
    <cellStyle name="Encabezado 4 5 3" xfId="1244"/>
    <cellStyle name="Encabezado 4 5 4" xfId="1245"/>
    <cellStyle name="Encabezado 4 5 5" xfId="1246"/>
    <cellStyle name="Encabezado 4 5 6" xfId="1247"/>
    <cellStyle name="Encabezado 4 5 7" xfId="1248"/>
    <cellStyle name="Encabezado 4 5 8" xfId="1249"/>
    <cellStyle name="Encabezado 4 5 9" xfId="1250"/>
    <cellStyle name="Énfasis1 2" xfId="1251"/>
    <cellStyle name="Énfasis1 2 10" xfId="1252"/>
    <cellStyle name="Énfasis1 2 11" xfId="1253"/>
    <cellStyle name="Énfasis1 2 12" xfId="1254"/>
    <cellStyle name="Énfasis1 2 13" xfId="1255"/>
    <cellStyle name="Énfasis1 2 2" xfId="1256"/>
    <cellStyle name="Énfasis1 2 2 2" xfId="1257"/>
    <cellStyle name="Énfasis1 2 3" xfId="1258"/>
    <cellStyle name="Énfasis1 2 4" xfId="1259"/>
    <cellStyle name="Énfasis1 2 5" xfId="1260"/>
    <cellStyle name="Énfasis1 2 6" xfId="1261"/>
    <cellStyle name="Énfasis1 2 7" xfId="1262"/>
    <cellStyle name="Énfasis1 2 8" xfId="1263"/>
    <cellStyle name="Énfasis1 2 9" xfId="1264"/>
    <cellStyle name="Énfasis1 3" xfId="1265"/>
    <cellStyle name="Énfasis1 3 10" xfId="1266"/>
    <cellStyle name="Énfasis1 3 11" xfId="1267"/>
    <cellStyle name="Énfasis1 3 12" xfId="1268"/>
    <cellStyle name="Énfasis1 3 13" xfId="1269"/>
    <cellStyle name="Énfasis1 3 2" xfId="1270"/>
    <cellStyle name="Énfasis1 3 3" xfId="1271"/>
    <cellStyle name="Énfasis1 3 4" xfId="1272"/>
    <cellStyle name="Énfasis1 3 5" xfId="1273"/>
    <cellStyle name="Énfasis1 3 6" xfId="1274"/>
    <cellStyle name="Énfasis1 3 7" xfId="1275"/>
    <cellStyle name="Énfasis1 3 8" xfId="1276"/>
    <cellStyle name="Énfasis1 3 9" xfId="1277"/>
    <cellStyle name="Énfasis1 4 10" xfId="1278"/>
    <cellStyle name="Énfasis1 4 11" xfId="1279"/>
    <cellStyle name="Énfasis1 4 12" xfId="1280"/>
    <cellStyle name="Énfasis1 4 13" xfId="1281"/>
    <cellStyle name="Énfasis1 4 2" xfId="1282"/>
    <cellStyle name="Énfasis1 4 3" xfId="1283"/>
    <cellStyle name="Énfasis1 4 4" xfId="1284"/>
    <cellStyle name="Énfasis1 4 5" xfId="1285"/>
    <cellStyle name="Énfasis1 4 6" xfId="1286"/>
    <cellStyle name="Énfasis1 4 7" xfId="1287"/>
    <cellStyle name="Énfasis1 4 8" xfId="1288"/>
    <cellStyle name="Énfasis1 4 9" xfId="1289"/>
    <cellStyle name="Énfasis1 5 10" xfId="1290"/>
    <cellStyle name="Énfasis1 5 11" xfId="1291"/>
    <cellStyle name="Énfasis1 5 12" xfId="1292"/>
    <cellStyle name="Énfasis1 5 2" xfId="1293"/>
    <cellStyle name="Énfasis1 5 3" xfId="1294"/>
    <cellStyle name="Énfasis1 5 4" xfId="1295"/>
    <cellStyle name="Énfasis1 5 5" xfId="1296"/>
    <cellStyle name="Énfasis1 5 6" xfId="1297"/>
    <cellStyle name="Énfasis1 5 7" xfId="1298"/>
    <cellStyle name="Énfasis1 5 8" xfId="1299"/>
    <cellStyle name="Énfasis1 5 9" xfId="1300"/>
    <cellStyle name="Énfasis2 2" xfId="1301"/>
    <cellStyle name="Énfasis2 2 10" xfId="1302"/>
    <cellStyle name="Énfasis2 2 11" xfId="1303"/>
    <cellStyle name="Énfasis2 2 12" xfId="1304"/>
    <cellStyle name="Énfasis2 2 13" xfId="1305"/>
    <cellStyle name="Énfasis2 2 2" xfId="1306"/>
    <cellStyle name="Énfasis2 2 2 2" xfId="1307"/>
    <cellStyle name="Énfasis2 2 3" xfId="1308"/>
    <cellStyle name="Énfasis2 2 4" xfId="1309"/>
    <cellStyle name="Énfasis2 2 5" xfId="1310"/>
    <cellStyle name="Énfasis2 2 6" xfId="1311"/>
    <cellStyle name="Énfasis2 2 7" xfId="1312"/>
    <cellStyle name="Énfasis2 2 8" xfId="1313"/>
    <cellStyle name="Énfasis2 2 9" xfId="1314"/>
    <cellStyle name="Énfasis2 3" xfId="1315"/>
    <cellStyle name="Énfasis2 3 10" xfId="1316"/>
    <cellStyle name="Énfasis2 3 11" xfId="1317"/>
    <cellStyle name="Énfasis2 3 12" xfId="1318"/>
    <cellStyle name="Énfasis2 3 13" xfId="1319"/>
    <cellStyle name="Énfasis2 3 2" xfId="1320"/>
    <cellStyle name="Énfasis2 3 3" xfId="1321"/>
    <cellStyle name="Énfasis2 3 4" xfId="1322"/>
    <cellStyle name="Énfasis2 3 5" xfId="1323"/>
    <cellStyle name="Énfasis2 3 6" xfId="1324"/>
    <cellStyle name="Énfasis2 3 7" xfId="1325"/>
    <cellStyle name="Énfasis2 3 8" xfId="1326"/>
    <cellStyle name="Énfasis2 3 9" xfId="1327"/>
    <cellStyle name="Énfasis2 4 10" xfId="1328"/>
    <cellStyle name="Énfasis2 4 11" xfId="1329"/>
    <cellStyle name="Énfasis2 4 12" xfId="1330"/>
    <cellStyle name="Énfasis2 4 13" xfId="1331"/>
    <cellStyle name="Énfasis2 4 2" xfId="1332"/>
    <cellStyle name="Énfasis2 4 3" xfId="1333"/>
    <cellStyle name="Énfasis2 4 4" xfId="1334"/>
    <cellStyle name="Énfasis2 4 5" xfId="1335"/>
    <cellStyle name="Énfasis2 4 6" xfId="1336"/>
    <cellStyle name="Énfasis2 4 7" xfId="1337"/>
    <cellStyle name="Énfasis2 4 8" xfId="1338"/>
    <cellStyle name="Énfasis2 4 9" xfId="1339"/>
    <cellStyle name="Énfasis2 5 10" xfId="1340"/>
    <cellStyle name="Énfasis2 5 11" xfId="1341"/>
    <cellStyle name="Énfasis2 5 12" xfId="1342"/>
    <cellStyle name="Énfasis2 5 2" xfId="1343"/>
    <cellStyle name="Énfasis2 5 3" xfId="1344"/>
    <cellStyle name="Énfasis2 5 4" xfId="1345"/>
    <cellStyle name="Énfasis2 5 5" xfId="1346"/>
    <cellStyle name="Énfasis2 5 6" xfId="1347"/>
    <cellStyle name="Énfasis2 5 7" xfId="1348"/>
    <cellStyle name="Énfasis2 5 8" xfId="1349"/>
    <cellStyle name="Énfasis2 5 9" xfId="1350"/>
    <cellStyle name="Énfasis3 2" xfId="1351"/>
    <cellStyle name="Énfasis3 2 10" xfId="1352"/>
    <cellStyle name="Énfasis3 2 11" xfId="1353"/>
    <cellStyle name="Énfasis3 2 12" xfId="1354"/>
    <cellStyle name="Énfasis3 2 13" xfId="1355"/>
    <cellStyle name="Énfasis3 2 2" xfId="1356"/>
    <cellStyle name="Énfasis3 2 2 2" xfId="1357"/>
    <cellStyle name="Énfasis3 2 3" xfId="1358"/>
    <cellStyle name="Énfasis3 2 4" xfId="1359"/>
    <cellStyle name="Énfasis3 2 5" xfId="1360"/>
    <cellStyle name="Énfasis3 2 6" xfId="1361"/>
    <cellStyle name="Énfasis3 2 7" xfId="1362"/>
    <cellStyle name="Énfasis3 2 8" xfId="1363"/>
    <cellStyle name="Énfasis3 2 9" xfId="1364"/>
    <cellStyle name="Énfasis3 3" xfId="1365"/>
    <cellStyle name="Énfasis3 3 10" xfId="1366"/>
    <cellStyle name="Énfasis3 3 11" xfId="1367"/>
    <cellStyle name="Énfasis3 3 12" xfId="1368"/>
    <cellStyle name="Énfasis3 3 13" xfId="1369"/>
    <cellStyle name="Énfasis3 3 2" xfId="1370"/>
    <cellStyle name="Énfasis3 3 3" xfId="1371"/>
    <cellStyle name="Énfasis3 3 4" xfId="1372"/>
    <cellStyle name="Énfasis3 3 5" xfId="1373"/>
    <cellStyle name="Énfasis3 3 6" xfId="1374"/>
    <cellStyle name="Énfasis3 3 7" xfId="1375"/>
    <cellStyle name="Énfasis3 3 8" xfId="1376"/>
    <cellStyle name="Énfasis3 3 9" xfId="1377"/>
    <cellStyle name="Énfasis3 4 10" xfId="1378"/>
    <cellStyle name="Énfasis3 4 11" xfId="1379"/>
    <cellStyle name="Énfasis3 4 12" xfId="1380"/>
    <cellStyle name="Énfasis3 4 13" xfId="1381"/>
    <cellStyle name="Énfasis3 4 2" xfId="1382"/>
    <cellStyle name="Énfasis3 4 3" xfId="1383"/>
    <cellStyle name="Énfasis3 4 4" xfId="1384"/>
    <cellStyle name="Énfasis3 4 5" xfId="1385"/>
    <cellStyle name="Énfasis3 4 6" xfId="1386"/>
    <cellStyle name="Énfasis3 4 7" xfId="1387"/>
    <cellStyle name="Énfasis3 4 8" xfId="1388"/>
    <cellStyle name="Énfasis3 4 9" xfId="1389"/>
    <cellStyle name="Énfasis3 5 10" xfId="1390"/>
    <cellStyle name="Énfasis3 5 11" xfId="1391"/>
    <cellStyle name="Énfasis3 5 12" xfId="1392"/>
    <cellStyle name="Énfasis3 5 2" xfId="1393"/>
    <cellStyle name="Énfasis3 5 3" xfId="1394"/>
    <cellStyle name="Énfasis3 5 4" xfId="1395"/>
    <cellStyle name="Énfasis3 5 5" xfId="1396"/>
    <cellStyle name="Énfasis3 5 6" xfId="1397"/>
    <cellStyle name="Énfasis3 5 7" xfId="1398"/>
    <cellStyle name="Énfasis3 5 8" xfId="1399"/>
    <cellStyle name="Énfasis3 5 9" xfId="1400"/>
    <cellStyle name="Énfasis4 2" xfId="1401"/>
    <cellStyle name="Énfasis4 2 10" xfId="1402"/>
    <cellStyle name="Énfasis4 2 11" xfId="1403"/>
    <cellStyle name="Énfasis4 2 12" xfId="1404"/>
    <cellStyle name="Énfasis4 2 13" xfId="1405"/>
    <cellStyle name="Énfasis4 2 2" xfId="1406"/>
    <cellStyle name="Énfasis4 2 2 2" xfId="1407"/>
    <cellStyle name="Énfasis4 2 3" xfId="1408"/>
    <cellStyle name="Énfasis4 2 4" xfId="1409"/>
    <cellStyle name="Énfasis4 2 5" xfId="1410"/>
    <cellStyle name="Énfasis4 2 6" xfId="1411"/>
    <cellStyle name="Énfasis4 2 7" xfId="1412"/>
    <cellStyle name="Énfasis4 2 8" xfId="1413"/>
    <cellStyle name="Énfasis4 2 9" xfId="1414"/>
    <cellStyle name="Énfasis4 3" xfId="1415"/>
    <cellStyle name="Énfasis4 3 10" xfId="1416"/>
    <cellStyle name="Énfasis4 3 11" xfId="1417"/>
    <cellStyle name="Énfasis4 3 12" xfId="1418"/>
    <cellStyle name="Énfasis4 3 13" xfId="1419"/>
    <cellStyle name="Énfasis4 3 2" xfId="1420"/>
    <cellStyle name="Énfasis4 3 3" xfId="1421"/>
    <cellStyle name="Énfasis4 3 4" xfId="1422"/>
    <cellStyle name="Énfasis4 3 5" xfId="1423"/>
    <cellStyle name="Énfasis4 3 6" xfId="1424"/>
    <cellStyle name="Énfasis4 3 7" xfId="1425"/>
    <cellStyle name="Énfasis4 3 8" xfId="1426"/>
    <cellStyle name="Énfasis4 3 9" xfId="1427"/>
    <cellStyle name="Énfasis4 4 10" xfId="1428"/>
    <cellStyle name="Énfasis4 4 11" xfId="1429"/>
    <cellStyle name="Énfasis4 4 12" xfId="1430"/>
    <cellStyle name="Énfasis4 4 13" xfId="1431"/>
    <cellStyle name="Énfasis4 4 2" xfId="1432"/>
    <cellStyle name="Énfasis4 4 3" xfId="1433"/>
    <cellStyle name="Énfasis4 4 4" xfId="1434"/>
    <cellStyle name="Énfasis4 4 5" xfId="1435"/>
    <cellStyle name="Énfasis4 4 6" xfId="1436"/>
    <cellStyle name="Énfasis4 4 7" xfId="1437"/>
    <cellStyle name="Énfasis4 4 8" xfId="1438"/>
    <cellStyle name="Énfasis4 4 9" xfId="1439"/>
    <cellStyle name="Énfasis4 5 10" xfId="1440"/>
    <cellStyle name="Énfasis4 5 11" xfId="1441"/>
    <cellStyle name="Énfasis4 5 12" xfId="1442"/>
    <cellStyle name="Énfasis4 5 2" xfId="1443"/>
    <cellStyle name="Énfasis4 5 3" xfId="1444"/>
    <cellStyle name="Énfasis4 5 4" xfId="1445"/>
    <cellStyle name="Énfasis4 5 5" xfId="1446"/>
    <cellStyle name="Énfasis4 5 6" xfId="1447"/>
    <cellStyle name="Énfasis4 5 7" xfId="1448"/>
    <cellStyle name="Énfasis4 5 8" xfId="1449"/>
    <cellStyle name="Énfasis4 5 9" xfId="1450"/>
    <cellStyle name="Énfasis5 2" xfId="1451"/>
    <cellStyle name="Énfasis5 2 10" xfId="1452"/>
    <cellStyle name="Énfasis5 2 11" xfId="1453"/>
    <cellStyle name="Énfasis5 2 12" xfId="1454"/>
    <cellStyle name="Énfasis5 2 13" xfId="1455"/>
    <cellStyle name="Énfasis5 2 2" xfId="1456"/>
    <cellStyle name="Énfasis5 2 2 2" xfId="1457"/>
    <cellStyle name="Énfasis5 2 3" xfId="1458"/>
    <cellStyle name="Énfasis5 2 4" xfId="1459"/>
    <cellStyle name="Énfasis5 2 5" xfId="1460"/>
    <cellStyle name="Énfasis5 2 6" xfId="1461"/>
    <cellStyle name="Énfasis5 2 7" xfId="1462"/>
    <cellStyle name="Énfasis5 2 8" xfId="1463"/>
    <cellStyle name="Énfasis5 2 9" xfId="1464"/>
    <cellStyle name="Énfasis5 3" xfId="1465"/>
    <cellStyle name="Énfasis5 3 10" xfId="1466"/>
    <cellStyle name="Énfasis5 3 11" xfId="1467"/>
    <cellStyle name="Énfasis5 3 12" xfId="1468"/>
    <cellStyle name="Énfasis5 3 13" xfId="1469"/>
    <cellStyle name="Énfasis5 3 2" xfId="1470"/>
    <cellStyle name="Énfasis5 3 3" xfId="1471"/>
    <cellStyle name="Énfasis5 3 4" xfId="1472"/>
    <cellStyle name="Énfasis5 3 5" xfId="1473"/>
    <cellStyle name="Énfasis5 3 6" xfId="1474"/>
    <cellStyle name="Énfasis5 3 7" xfId="1475"/>
    <cellStyle name="Énfasis5 3 8" xfId="1476"/>
    <cellStyle name="Énfasis5 3 9" xfId="1477"/>
    <cellStyle name="Énfasis5 4 10" xfId="1478"/>
    <cellStyle name="Énfasis5 4 11" xfId="1479"/>
    <cellStyle name="Énfasis5 4 12" xfId="1480"/>
    <cellStyle name="Énfasis5 4 13" xfId="1481"/>
    <cellStyle name="Énfasis5 4 2" xfId="1482"/>
    <cellStyle name="Énfasis5 4 3" xfId="1483"/>
    <cellStyle name="Énfasis5 4 4" xfId="1484"/>
    <cellStyle name="Énfasis5 4 5" xfId="1485"/>
    <cellStyle name="Énfasis5 4 6" xfId="1486"/>
    <cellStyle name="Énfasis5 4 7" xfId="1487"/>
    <cellStyle name="Énfasis5 4 8" xfId="1488"/>
    <cellStyle name="Énfasis5 4 9" xfId="1489"/>
    <cellStyle name="Énfasis5 5 10" xfId="1490"/>
    <cellStyle name="Énfasis5 5 11" xfId="1491"/>
    <cellStyle name="Énfasis5 5 12" xfId="1492"/>
    <cellStyle name="Énfasis5 5 2" xfId="1493"/>
    <cellStyle name="Énfasis5 5 3" xfId="1494"/>
    <cellStyle name="Énfasis5 5 4" xfId="1495"/>
    <cellStyle name="Énfasis5 5 5" xfId="1496"/>
    <cellStyle name="Énfasis5 5 6" xfId="1497"/>
    <cellStyle name="Énfasis5 5 7" xfId="1498"/>
    <cellStyle name="Énfasis5 5 8" xfId="1499"/>
    <cellStyle name="Énfasis5 5 9" xfId="1500"/>
    <cellStyle name="Énfasis6 2" xfId="1501"/>
    <cellStyle name="Énfasis6 2 10" xfId="1502"/>
    <cellStyle name="Énfasis6 2 11" xfId="1503"/>
    <cellStyle name="Énfasis6 2 12" xfId="1504"/>
    <cellStyle name="Énfasis6 2 13" xfId="1505"/>
    <cellStyle name="Énfasis6 2 2" xfId="1506"/>
    <cellStyle name="Énfasis6 2 2 2" xfId="1507"/>
    <cellStyle name="Énfasis6 2 3" xfId="1508"/>
    <cellStyle name="Énfasis6 2 4" xfId="1509"/>
    <cellStyle name="Énfasis6 2 5" xfId="1510"/>
    <cellStyle name="Énfasis6 2 6" xfId="1511"/>
    <cellStyle name="Énfasis6 2 7" xfId="1512"/>
    <cellStyle name="Énfasis6 2 8" xfId="1513"/>
    <cellStyle name="Énfasis6 2 9" xfId="1514"/>
    <cellStyle name="Énfasis6 3" xfId="1515"/>
    <cellStyle name="Énfasis6 3 10" xfId="1516"/>
    <cellStyle name="Énfasis6 3 11" xfId="1517"/>
    <cellStyle name="Énfasis6 3 12" xfId="1518"/>
    <cellStyle name="Énfasis6 3 13" xfId="1519"/>
    <cellStyle name="Énfasis6 3 2" xfId="1520"/>
    <cellStyle name="Énfasis6 3 3" xfId="1521"/>
    <cellStyle name="Énfasis6 3 4" xfId="1522"/>
    <cellStyle name="Énfasis6 3 5" xfId="1523"/>
    <cellStyle name="Énfasis6 3 6" xfId="1524"/>
    <cellStyle name="Énfasis6 3 7" xfId="1525"/>
    <cellStyle name="Énfasis6 3 8" xfId="1526"/>
    <cellStyle name="Énfasis6 3 9" xfId="1527"/>
    <cellStyle name="Énfasis6 4 10" xfId="1528"/>
    <cellStyle name="Énfasis6 4 11" xfId="1529"/>
    <cellStyle name="Énfasis6 4 12" xfId="1530"/>
    <cellStyle name="Énfasis6 4 13" xfId="1531"/>
    <cellStyle name="Énfasis6 4 2" xfId="1532"/>
    <cellStyle name="Énfasis6 4 3" xfId="1533"/>
    <cellStyle name="Énfasis6 4 4" xfId="1534"/>
    <cellStyle name="Énfasis6 4 5" xfId="1535"/>
    <cellStyle name="Énfasis6 4 6" xfId="1536"/>
    <cellStyle name="Énfasis6 4 7" xfId="1537"/>
    <cellStyle name="Énfasis6 4 8" xfId="1538"/>
    <cellStyle name="Énfasis6 4 9" xfId="1539"/>
    <cellStyle name="Énfasis6 5 10" xfId="1540"/>
    <cellStyle name="Énfasis6 5 11" xfId="1541"/>
    <cellStyle name="Énfasis6 5 12" xfId="1542"/>
    <cellStyle name="Énfasis6 5 2" xfId="1543"/>
    <cellStyle name="Énfasis6 5 3" xfId="1544"/>
    <cellStyle name="Énfasis6 5 4" xfId="1545"/>
    <cellStyle name="Énfasis6 5 5" xfId="1546"/>
    <cellStyle name="Énfasis6 5 6" xfId="1547"/>
    <cellStyle name="Énfasis6 5 7" xfId="1548"/>
    <cellStyle name="Énfasis6 5 8" xfId="1549"/>
    <cellStyle name="Énfasis6 5 9" xfId="1550"/>
    <cellStyle name="Entrada 2" xfId="1551"/>
    <cellStyle name="Entrada 2 10" xfId="1552"/>
    <cellStyle name="Entrada 2 11" xfId="1553"/>
    <cellStyle name="Entrada 2 12" xfId="1554"/>
    <cellStyle name="Entrada 2 13" xfId="1555"/>
    <cellStyle name="Entrada 2 2" xfId="1556"/>
    <cellStyle name="Entrada 2 2 2" xfId="1557"/>
    <cellStyle name="Entrada 2 3" xfId="1558"/>
    <cellStyle name="Entrada 2 4" xfId="1559"/>
    <cellStyle name="Entrada 2 5" xfId="1560"/>
    <cellStyle name="Entrada 2 6" xfId="1561"/>
    <cellStyle name="Entrada 2 7" xfId="1562"/>
    <cellStyle name="Entrada 2 8" xfId="1563"/>
    <cellStyle name="Entrada 2 9" xfId="1564"/>
    <cellStyle name="Entrada 3" xfId="1565"/>
    <cellStyle name="Entrada 3 10" xfId="1566"/>
    <cellStyle name="Entrada 3 11" xfId="1567"/>
    <cellStyle name="Entrada 3 12" xfId="1568"/>
    <cellStyle name="Entrada 3 13" xfId="1569"/>
    <cellStyle name="Entrada 3 2" xfId="1570"/>
    <cellStyle name="Entrada 3 3" xfId="1571"/>
    <cellStyle name="Entrada 3 4" xfId="1572"/>
    <cellStyle name="Entrada 3 5" xfId="1573"/>
    <cellStyle name="Entrada 3 6" xfId="1574"/>
    <cellStyle name="Entrada 3 7" xfId="1575"/>
    <cellStyle name="Entrada 3 8" xfId="1576"/>
    <cellStyle name="Entrada 3 9" xfId="1577"/>
    <cellStyle name="Entrada 4 10" xfId="1578"/>
    <cellStyle name="Entrada 4 11" xfId="1579"/>
    <cellStyle name="Entrada 4 12" xfId="1580"/>
    <cellStyle name="Entrada 4 13" xfId="1581"/>
    <cellStyle name="Entrada 4 2" xfId="1582"/>
    <cellStyle name="Entrada 4 3" xfId="1583"/>
    <cellStyle name="Entrada 4 4" xfId="1584"/>
    <cellStyle name="Entrada 4 5" xfId="1585"/>
    <cellStyle name="Entrada 4 6" xfId="1586"/>
    <cellStyle name="Entrada 4 7" xfId="1587"/>
    <cellStyle name="Entrada 4 8" xfId="1588"/>
    <cellStyle name="Entrada 4 9" xfId="1589"/>
    <cellStyle name="Entrada 5 10" xfId="1590"/>
    <cellStyle name="Entrada 5 11" xfId="1591"/>
    <cellStyle name="Entrada 5 12" xfId="1592"/>
    <cellStyle name="Entrada 5 2" xfId="1593"/>
    <cellStyle name="Entrada 5 3" xfId="1594"/>
    <cellStyle name="Entrada 5 4" xfId="1595"/>
    <cellStyle name="Entrada 5 5" xfId="1596"/>
    <cellStyle name="Entrada 5 6" xfId="1597"/>
    <cellStyle name="Entrada 5 7" xfId="1598"/>
    <cellStyle name="Entrada 5 8" xfId="1599"/>
    <cellStyle name="Entrada 5 9" xfId="1600"/>
    <cellStyle name="Euro" xfId="5"/>
    <cellStyle name="Euro 10" xfId="1601"/>
    <cellStyle name="Euro 11" xfId="1602"/>
    <cellStyle name="Euro 12" xfId="1603"/>
    <cellStyle name="Euro 13" xfId="1604"/>
    <cellStyle name="Euro 14" xfId="1605"/>
    <cellStyle name="Euro 15" xfId="1606"/>
    <cellStyle name="Euro 16" xfId="1607"/>
    <cellStyle name="Euro 2" xfId="1608"/>
    <cellStyle name="Euro 3" xfId="1609"/>
    <cellStyle name="Euro 4" xfId="1610"/>
    <cellStyle name="Euro 5" xfId="1611"/>
    <cellStyle name="Euro 6" xfId="1612"/>
    <cellStyle name="Euro 7" xfId="1613"/>
    <cellStyle name="Euro 8" xfId="1614"/>
    <cellStyle name="Euro 9" xfId="1615"/>
    <cellStyle name="Explanatory Text 2" xfId="1616"/>
    <cellStyle name="Good 2" xfId="1617"/>
    <cellStyle name="Heading 1 2" xfId="1618"/>
    <cellStyle name="Heading 2 2" xfId="1619"/>
    <cellStyle name="Heading 3 2" xfId="1620"/>
    <cellStyle name="Heading 4 2" xfId="1621"/>
    <cellStyle name="Hipervínculo 2" xfId="6"/>
    <cellStyle name="Incorrecto 2" xfId="1622"/>
    <cellStyle name="Incorrecto 2 10" xfId="1623"/>
    <cellStyle name="Incorrecto 2 11" xfId="1624"/>
    <cellStyle name="Incorrecto 2 12" xfId="1625"/>
    <cellStyle name="Incorrecto 2 13" xfId="1626"/>
    <cellStyle name="Incorrecto 2 2" xfId="1627"/>
    <cellStyle name="Incorrecto 2 2 2" xfId="1628"/>
    <cellStyle name="Incorrecto 2 3" xfId="1629"/>
    <cellStyle name="Incorrecto 2 4" xfId="1630"/>
    <cellStyle name="Incorrecto 2 5" xfId="1631"/>
    <cellStyle name="Incorrecto 2 6" xfId="1632"/>
    <cellStyle name="Incorrecto 2 7" xfId="1633"/>
    <cellStyle name="Incorrecto 2 8" xfId="1634"/>
    <cellStyle name="Incorrecto 2 9" xfId="1635"/>
    <cellStyle name="Incorrecto 3" xfId="1636"/>
    <cellStyle name="Incorrecto 3 10" xfId="1637"/>
    <cellStyle name="Incorrecto 3 11" xfId="1638"/>
    <cellStyle name="Incorrecto 3 12" xfId="1639"/>
    <cellStyle name="Incorrecto 3 13" xfId="1640"/>
    <cellStyle name="Incorrecto 3 2" xfId="1641"/>
    <cellStyle name="Incorrecto 3 3" xfId="1642"/>
    <cellStyle name="Incorrecto 3 4" xfId="1643"/>
    <cellStyle name="Incorrecto 3 5" xfId="1644"/>
    <cellStyle name="Incorrecto 3 6" xfId="1645"/>
    <cellStyle name="Incorrecto 3 7" xfId="1646"/>
    <cellStyle name="Incorrecto 3 8" xfId="1647"/>
    <cellStyle name="Incorrecto 3 9" xfId="1648"/>
    <cellStyle name="Incorrecto 4 10" xfId="1649"/>
    <cellStyle name="Incorrecto 4 11" xfId="1650"/>
    <cellStyle name="Incorrecto 4 12" xfId="1651"/>
    <cellStyle name="Incorrecto 4 13" xfId="1652"/>
    <cellStyle name="Incorrecto 4 2" xfId="1653"/>
    <cellStyle name="Incorrecto 4 3" xfId="1654"/>
    <cellStyle name="Incorrecto 4 4" xfId="1655"/>
    <cellStyle name="Incorrecto 4 5" xfId="1656"/>
    <cellStyle name="Incorrecto 4 6" xfId="1657"/>
    <cellStyle name="Incorrecto 4 7" xfId="1658"/>
    <cellStyle name="Incorrecto 4 8" xfId="1659"/>
    <cellStyle name="Incorrecto 4 9" xfId="1660"/>
    <cellStyle name="Incorrecto 5 10" xfId="1661"/>
    <cellStyle name="Incorrecto 5 11" xfId="1662"/>
    <cellStyle name="Incorrecto 5 12" xfId="1663"/>
    <cellStyle name="Incorrecto 5 2" xfId="1664"/>
    <cellStyle name="Incorrecto 5 3" xfId="1665"/>
    <cellStyle name="Incorrecto 5 4" xfId="1666"/>
    <cellStyle name="Incorrecto 5 5" xfId="1667"/>
    <cellStyle name="Incorrecto 5 6" xfId="1668"/>
    <cellStyle name="Incorrecto 5 7" xfId="1669"/>
    <cellStyle name="Incorrecto 5 8" xfId="1670"/>
    <cellStyle name="Incorrecto 5 9" xfId="1671"/>
    <cellStyle name="Input 2" xfId="1672"/>
    <cellStyle name="Linea horizontal" xfId="1673"/>
    <cellStyle name="Linked Cell 2" xfId="1674"/>
    <cellStyle name="Millares" xfId="1" builtinId="3"/>
    <cellStyle name="Millares [0] 10" xfId="1675"/>
    <cellStyle name="Millares [0] 11" xfId="1676"/>
    <cellStyle name="Millares [0] 12" xfId="1677"/>
    <cellStyle name="Millares [0] 13" xfId="1678"/>
    <cellStyle name="Millares [0] 14" xfId="1679"/>
    <cellStyle name="Millares [0] 15" xfId="1680"/>
    <cellStyle name="Millares [0] 16" xfId="1681"/>
    <cellStyle name="Millares [0] 17" xfId="1682"/>
    <cellStyle name="Millares [0] 18" xfId="1683"/>
    <cellStyle name="Millares [0] 2" xfId="1684"/>
    <cellStyle name="Millares [0] 2 2" xfId="1685"/>
    <cellStyle name="Millares [0] 3" xfId="1686"/>
    <cellStyle name="Millares [0] 4" xfId="1687"/>
    <cellStyle name="Millares [0] 5" xfId="1688"/>
    <cellStyle name="Millares [0] 6" xfId="1689"/>
    <cellStyle name="Millares [0] 7" xfId="1690"/>
    <cellStyle name="Millares [0] 8" xfId="1691"/>
    <cellStyle name="Millares [0] 9" xfId="1692"/>
    <cellStyle name="Millares 10" xfId="7"/>
    <cellStyle name="Millares 11" xfId="8"/>
    <cellStyle name="Millares 12" xfId="9"/>
    <cellStyle name="Millares 13" xfId="10"/>
    <cellStyle name="Millares 14" xfId="11"/>
    <cellStyle name="Millares 15" xfId="12"/>
    <cellStyle name="Millares 15 2" xfId="13"/>
    <cellStyle name="Millares 16" xfId="14"/>
    <cellStyle name="Millares 17" xfId="15"/>
    <cellStyle name="Millares 17 2" xfId="2518"/>
    <cellStyle name="Millares 18" xfId="16"/>
    <cellStyle name="Millares 18 2" xfId="59"/>
    <cellStyle name="Millares 19" xfId="60"/>
    <cellStyle name="Millares 2" xfId="17"/>
    <cellStyle name="Millares 2 10" xfId="1693"/>
    <cellStyle name="Millares 2 10 2" xfId="1694"/>
    <cellStyle name="Millares 2 11" xfId="1695"/>
    <cellStyle name="Millares 2 12" xfId="1696"/>
    <cellStyle name="Millares 2 13" xfId="1697"/>
    <cellStyle name="Millares 2 14" xfId="1698"/>
    <cellStyle name="Millares 2 15" xfId="1699"/>
    <cellStyle name="Millares 2 2" xfId="18"/>
    <cellStyle name="Millares 2 2 10" xfId="1700"/>
    <cellStyle name="Millares 2 2 11" xfId="1701"/>
    <cellStyle name="Millares 2 2 12" xfId="1702"/>
    <cellStyle name="Millares 2 2 13" xfId="1703"/>
    <cellStyle name="Millares 2 2 2" xfId="63"/>
    <cellStyle name="Millares 2 2 2 2" xfId="1704"/>
    <cellStyle name="Millares 2 2 3" xfId="1705"/>
    <cellStyle name="Millares 2 2 4" xfId="1706"/>
    <cellStyle name="Millares 2 2 5" xfId="1707"/>
    <cellStyle name="Millares 2 2 6" xfId="1708"/>
    <cellStyle name="Millares 2 2 7" xfId="1709"/>
    <cellStyle name="Millares 2 2 8" xfId="1710"/>
    <cellStyle name="Millares 2 2 9" xfId="1711"/>
    <cellStyle name="Millares 2 3" xfId="19"/>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65"/>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xfId="20"/>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xfId="21"/>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22"/>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23"/>
    <cellStyle name="Millares 6 2" xfId="1761"/>
    <cellStyle name="Millares 7" xfId="24"/>
    <cellStyle name="Millares 7 2" xfId="1762"/>
    <cellStyle name="Millares 8" xfId="25"/>
    <cellStyle name="Millares 8 2" xfId="1763"/>
    <cellStyle name="Millares 9" xfId="26"/>
    <cellStyle name="Millares 9 2" xfId="1764"/>
    <cellStyle name="Moneda" xfId="2" builtinId="4"/>
    <cellStyle name="Moneda 2" xfId="27"/>
    <cellStyle name="Moneda 3" xfId="28"/>
    <cellStyle name="Neutral 2" xfId="1765"/>
    <cellStyle name="Neutral 2 10" xfId="1766"/>
    <cellStyle name="Neutral 2 11" xfId="1767"/>
    <cellStyle name="Neutral 2 12" xfId="1768"/>
    <cellStyle name="Neutral 2 13" xfId="1769"/>
    <cellStyle name="Neutral 2 2" xfId="1770"/>
    <cellStyle name="Neutral 2 3" xfId="1771"/>
    <cellStyle name="Neutral 2 4" xfId="1772"/>
    <cellStyle name="Neutral 2 5" xfId="1773"/>
    <cellStyle name="Neutral 2 6" xfId="1774"/>
    <cellStyle name="Neutral 2 7" xfId="1775"/>
    <cellStyle name="Neutral 2 8" xfId="1776"/>
    <cellStyle name="Neutral 2 9" xfId="1777"/>
    <cellStyle name="Neutral 3" xfId="1778"/>
    <cellStyle name="Neutral 3 10" xfId="1779"/>
    <cellStyle name="Neutral 3 11" xfId="1780"/>
    <cellStyle name="Neutral 3 12" xfId="1781"/>
    <cellStyle name="Neutral 3 13" xfId="1782"/>
    <cellStyle name="Neutral 3 2" xfId="1783"/>
    <cellStyle name="Neutral 3 3" xfId="1784"/>
    <cellStyle name="Neutral 3 4" xfId="1785"/>
    <cellStyle name="Neutral 3 5" xfId="1786"/>
    <cellStyle name="Neutral 3 6" xfId="1787"/>
    <cellStyle name="Neutral 3 7" xfId="1788"/>
    <cellStyle name="Neutral 3 8" xfId="1789"/>
    <cellStyle name="Neutral 3 9" xfId="1790"/>
    <cellStyle name="Neutral 4 10" xfId="1791"/>
    <cellStyle name="Neutral 4 11" xfId="1792"/>
    <cellStyle name="Neutral 4 12" xfId="1793"/>
    <cellStyle name="Neutral 4 13" xfId="1794"/>
    <cellStyle name="Neutral 4 2" xfId="1795"/>
    <cellStyle name="Neutral 4 3" xfId="1796"/>
    <cellStyle name="Neutral 4 4" xfId="1797"/>
    <cellStyle name="Neutral 4 5" xfId="1798"/>
    <cellStyle name="Neutral 4 6" xfId="1799"/>
    <cellStyle name="Neutral 4 7" xfId="1800"/>
    <cellStyle name="Neutral 4 8" xfId="1801"/>
    <cellStyle name="Neutral 4 9" xfId="1802"/>
    <cellStyle name="Neutral 5 10" xfId="1803"/>
    <cellStyle name="Neutral 5 11" xfId="1804"/>
    <cellStyle name="Neutral 5 12" xfId="1805"/>
    <cellStyle name="Neutral 5 2" xfId="1806"/>
    <cellStyle name="Neutral 5 3" xfId="1807"/>
    <cellStyle name="Neutral 5 4" xfId="1808"/>
    <cellStyle name="Neutral 5 5" xfId="1809"/>
    <cellStyle name="Neutral 5 6" xfId="1810"/>
    <cellStyle name="Neutral 5 7" xfId="1811"/>
    <cellStyle name="Neutral 5 8" xfId="1812"/>
    <cellStyle name="Neutral 5 9" xfId="1813"/>
    <cellStyle name="Normal" xfId="0" builtinId="0"/>
    <cellStyle name="Normal 10" xfId="4"/>
    <cellStyle name="Normal 11" xfId="29"/>
    <cellStyle name="Normal 12" xfId="30"/>
    <cellStyle name="Normal 13" xfId="31"/>
    <cellStyle name="Normal 14" xfId="32"/>
    <cellStyle name="Normal 15" xfId="33"/>
    <cellStyle name="Normal 16" xfId="34"/>
    <cellStyle name="Normal 17" xfId="35"/>
    <cellStyle name="Normal 18" xfId="36"/>
    <cellStyle name="Normal 19" xfId="37"/>
    <cellStyle name="Normal 2" xfId="38"/>
    <cellStyle name="Normal 2 10" xfId="1814"/>
    <cellStyle name="Normal 2 11" xfId="1815"/>
    <cellStyle name="Normal 2 12" xfId="1816"/>
    <cellStyle name="Normal 2 13" xfId="1817"/>
    <cellStyle name="Normal 2 14" xfId="1818"/>
    <cellStyle name="Normal 2 15" xfId="1819"/>
    <cellStyle name="Normal 2 16" xfId="1820"/>
    <cellStyle name="Normal 2 17" xfId="1821"/>
    <cellStyle name="Normal 2 18" xfId="1822"/>
    <cellStyle name="Normal 2 19" xfId="1823"/>
    <cellStyle name="Normal 2 2" xfId="39"/>
    <cellStyle name="Normal 2 2 2" xfId="62"/>
    <cellStyle name="Normal 2 2 3" xfId="1824"/>
    <cellStyle name="Normal 2 2 4" xfId="1825"/>
    <cellStyle name="Normal 2 20" xfId="1826"/>
    <cellStyle name="Normal 2 21" xfId="1827"/>
    <cellStyle name="Normal 2 22" xfId="1828"/>
    <cellStyle name="Normal 2 23" xfId="1829"/>
    <cellStyle name="Normal 2 24" xfId="1830"/>
    <cellStyle name="Normal 2 25" xfId="1831"/>
    <cellStyle name="Normal 2 26" xfId="1832"/>
    <cellStyle name="Normal 2 27" xfId="1833"/>
    <cellStyle name="Normal 2 28" xfId="1834"/>
    <cellStyle name="Normal 2 29" xfId="1835"/>
    <cellStyle name="Normal 2 3" xfId="61"/>
    <cellStyle name="Normal 2 3 2" xfId="1836"/>
    <cellStyle name="Normal 2 3 3" xfId="1837"/>
    <cellStyle name="Normal 2 30" xfId="1838"/>
    <cellStyle name="Normal 2 31" xfId="1839"/>
    <cellStyle name="Normal 2 32" xfId="1840"/>
    <cellStyle name="Normal 2 33" xfId="1841"/>
    <cellStyle name="Normal 2 34" xfId="1842"/>
    <cellStyle name="Normal 2 35" xfId="1843"/>
    <cellStyle name="Normal 2 36" xfId="1844"/>
    <cellStyle name="Normal 2 37" xfId="1845"/>
    <cellStyle name="Normal 2 38" xfId="1846"/>
    <cellStyle name="Normal 2 4" xfId="1847"/>
    <cellStyle name="Normal 2 5" xfId="1848"/>
    <cellStyle name="Normal 2 5 10" xfId="1849"/>
    <cellStyle name="Normal 2 5 11" xfId="1850"/>
    <cellStyle name="Normal 2 5 12" xfId="1851"/>
    <cellStyle name="Normal 2 5 13" xfId="1852"/>
    <cellStyle name="Normal 2 5 2" xfId="1853"/>
    <cellStyle name="Normal 2 5 3" xfId="1854"/>
    <cellStyle name="Normal 2 5 4" xfId="1855"/>
    <cellStyle name="Normal 2 5 5" xfId="1856"/>
    <cellStyle name="Normal 2 5 6" xfId="1857"/>
    <cellStyle name="Normal 2 5 7" xfId="1858"/>
    <cellStyle name="Normal 2 5 8" xfId="1859"/>
    <cellStyle name="Normal 2 5 9" xfId="1860"/>
    <cellStyle name="Normal 2 6" xfId="1861"/>
    <cellStyle name="Normal 2 7" xfId="1862"/>
    <cellStyle name="Normal 2 8" xfId="1863"/>
    <cellStyle name="Normal 2 9" xfId="1864"/>
    <cellStyle name="Normal 20" xfId="40"/>
    <cellStyle name="Normal 21" xfId="41"/>
    <cellStyle name="Normal 21 2" xfId="42"/>
    <cellStyle name="Normal 22" xfId="43"/>
    <cellStyle name="Normal 22 2" xfId="44"/>
    <cellStyle name="Normal 23" xfId="45"/>
    <cellStyle name="Normal 23 2" xfId="2517"/>
    <cellStyle name="Normal 24" xfId="46"/>
    <cellStyle name="Normal 25" xfId="47"/>
    <cellStyle name="Normal 26" xfId="48"/>
    <cellStyle name="Normal 26 2" xfId="66"/>
    <cellStyle name="Normal 27" xfId="64"/>
    <cellStyle name="Normal 28" xfId="1865"/>
    <cellStyle name="Normal 29" xfId="1866"/>
    <cellStyle name="Normal 3" xfId="49"/>
    <cellStyle name="Normal 3 10" xfId="1867"/>
    <cellStyle name="Normal 3 11" xfId="1868"/>
    <cellStyle name="Normal 3 12" xfId="1869"/>
    <cellStyle name="Normal 3 13" xfId="1870"/>
    <cellStyle name="Normal 3 14" xfId="1871"/>
    <cellStyle name="Normal 3 15" xfId="1872"/>
    <cellStyle name="Normal 3 16" xfId="1873"/>
    <cellStyle name="Normal 3 17" xfId="1874"/>
    <cellStyle name="Normal 3 18" xfId="1875"/>
    <cellStyle name="Normal 3 19" xfId="1876"/>
    <cellStyle name="Normal 3 2" xfId="50"/>
    <cellStyle name="Normal 3 2 2" xfId="51"/>
    <cellStyle name="Normal 3 2 2 2" xfId="1877"/>
    <cellStyle name="Normal 3 2 2 2 2" xfId="1878"/>
    <cellStyle name="Normal 3 20" xfId="1879"/>
    <cellStyle name="Normal 3 21" xfId="1880"/>
    <cellStyle name="Normal 3 22" xfId="1881"/>
    <cellStyle name="Normal 3 23" xfId="1882"/>
    <cellStyle name="Normal 3 24" xfId="1883"/>
    <cellStyle name="Normal 3 25" xfId="1884"/>
    <cellStyle name="Normal 3 26" xfId="1885"/>
    <cellStyle name="Normal 3 27" xfId="1886"/>
    <cellStyle name="Normal 3 28" xfId="1887"/>
    <cellStyle name="Normal 3 29" xfId="1888"/>
    <cellStyle name="Normal 3 3" xfId="1889"/>
    <cellStyle name="Normal 3 3 2" xfId="1890"/>
    <cellStyle name="Normal 3 30" xfId="1891"/>
    <cellStyle name="Normal 3 31" xfId="1892"/>
    <cellStyle name="Normal 3 32" xfId="1893"/>
    <cellStyle name="Normal 3 33" xfId="1894"/>
    <cellStyle name="Normal 3 34" xfId="1895"/>
    <cellStyle name="Normal 3 35" xfId="1896"/>
    <cellStyle name="Normal 3 36" xfId="1897"/>
    <cellStyle name="Normal 3 37" xfId="1898"/>
    <cellStyle name="Normal 3 38" xfId="1899"/>
    <cellStyle name="Normal 3 39" xfId="1900"/>
    <cellStyle name="Normal 3 4" xfId="1901"/>
    <cellStyle name="Normal 3 5" xfId="1902"/>
    <cellStyle name="Normal 3 6" xfId="1903"/>
    <cellStyle name="Normal 3 7" xfId="1904"/>
    <cellStyle name="Normal 3 8" xfId="1905"/>
    <cellStyle name="Normal 3 9" xfId="1906"/>
    <cellStyle name="Normal 30" xfId="1907"/>
    <cellStyle name="Normal 31" xfId="1908"/>
    <cellStyle name="Normal 32" xfId="1909"/>
    <cellStyle name="Normal 33" xfId="1910"/>
    <cellStyle name="Normal 34" xfId="1911"/>
    <cellStyle name="Normal 35" xfId="1912"/>
    <cellStyle name="Normal 36" xfId="1913"/>
    <cellStyle name="Normal 37" xfId="1914"/>
    <cellStyle name="Normal 38" xfId="1915"/>
    <cellStyle name="Normal 39" xfId="1916"/>
    <cellStyle name="Normal 4" xfId="52"/>
    <cellStyle name="Normal 4 10" xfId="1917"/>
    <cellStyle name="Normal 4 11" xfId="1918"/>
    <cellStyle name="Normal 4 12" xfId="1919"/>
    <cellStyle name="Normal 4 13" xfId="1920"/>
    <cellStyle name="Normal 4 14" xfId="1921"/>
    <cellStyle name="Normal 4 15" xfId="1922"/>
    <cellStyle name="Normal 4 16" xfId="1923"/>
    <cellStyle name="Normal 4 17" xfId="1924"/>
    <cellStyle name="Normal 4 18" xfId="1925"/>
    <cellStyle name="Normal 4 19" xfId="1926"/>
    <cellStyle name="Normal 4 2" xfId="1927"/>
    <cellStyle name="Normal 4 2 2" xfId="1928"/>
    <cellStyle name="Normal 4 20" xfId="1929"/>
    <cellStyle name="Normal 4 21" xfId="1930"/>
    <cellStyle name="Normal 4 22" xfId="1931"/>
    <cellStyle name="Normal 4 23" xfId="1932"/>
    <cellStyle name="Normal 4 24" xfId="1933"/>
    <cellStyle name="Normal 4 25" xfId="1934"/>
    <cellStyle name="Normal 4 26" xfId="1935"/>
    <cellStyle name="Normal 4 27" xfId="1936"/>
    <cellStyle name="Normal 4 28" xfId="1937"/>
    <cellStyle name="Normal 4 29" xfId="1938"/>
    <cellStyle name="Normal 4 3" xfId="1939"/>
    <cellStyle name="Normal 4 30" xfId="1940"/>
    <cellStyle name="Normal 4 31" xfId="1941"/>
    <cellStyle name="Normal 4 32" xfId="1942"/>
    <cellStyle name="Normal 4 33" xfId="1943"/>
    <cellStyle name="Normal 4 34" xfId="1944"/>
    <cellStyle name="Normal 4 35" xfId="1945"/>
    <cellStyle name="Normal 4 36" xfId="1946"/>
    <cellStyle name="Normal 4 37" xfId="1947"/>
    <cellStyle name="Normal 4 38" xfId="1948"/>
    <cellStyle name="Normal 4 4" xfId="1949"/>
    <cellStyle name="Normal 4 5" xfId="1950"/>
    <cellStyle name="Normal 4 6" xfId="1951"/>
    <cellStyle name="Normal 4 7" xfId="1952"/>
    <cellStyle name="Normal 4 8" xfId="1953"/>
    <cellStyle name="Normal 4 9" xfId="1954"/>
    <cellStyle name="Normal 40" xfId="1955"/>
    <cellStyle name="Normal 41" xfId="1956"/>
    <cellStyle name="Normal 42" xfId="1957"/>
    <cellStyle name="Normal 43" xfId="1958"/>
    <cellStyle name="Normal 44" xfId="1959"/>
    <cellStyle name="Normal 45" xfId="1960"/>
    <cellStyle name="Normal 46" xfId="1961"/>
    <cellStyle name="Normal 47" xfId="1962"/>
    <cellStyle name="Normal 48" xfId="1963"/>
    <cellStyle name="Normal 49" xfId="1964"/>
    <cellStyle name="Normal 5" xfId="53"/>
    <cellStyle name="Normal 5 10" xfId="1965"/>
    <cellStyle name="Normal 5 11" xfId="1966"/>
    <cellStyle name="Normal 5 12" xfId="1967"/>
    <cellStyle name="Normal 5 13" xfId="1968"/>
    <cellStyle name="Normal 5 14" xfId="1969"/>
    <cellStyle name="Normal 5 15" xfId="1970"/>
    <cellStyle name="Normal 5 16" xfId="1971"/>
    <cellStyle name="Normal 5 17" xfId="1972"/>
    <cellStyle name="Normal 5 18" xfId="1973"/>
    <cellStyle name="Normal 5 19" xfId="1974"/>
    <cellStyle name="Normal 5 2" xfId="1975"/>
    <cellStyle name="Normal 5 2 2" xfId="1976"/>
    <cellStyle name="Normal 5 20" xfId="1977"/>
    <cellStyle name="Normal 5 21" xfId="1978"/>
    <cellStyle name="Normal 5 22" xfId="1979"/>
    <cellStyle name="Normal 5 23" xfId="1980"/>
    <cellStyle name="Normal 5 24" xfId="1981"/>
    <cellStyle name="Normal 5 25" xfId="1982"/>
    <cellStyle name="Normal 5 26" xfId="1983"/>
    <cellStyle name="Normal 5 27" xfId="1984"/>
    <cellStyle name="Normal 5 28" xfId="1985"/>
    <cellStyle name="Normal 5 29" xfId="1986"/>
    <cellStyle name="Normal 5 3" xfId="1987"/>
    <cellStyle name="Normal 5 30" xfId="1988"/>
    <cellStyle name="Normal 5 31" xfId="1989"/>
    <cellStyle name="Normal 5 32" xfId="1990"/>
    <cellStyle name="Normal 5 33" xfId="1991"/>
    <cellStyle name="Normal 5 34" xfId="1992"/>
    <cellStyle name="Normal 5 35" xfId="1993"/>
    <cellStyle name="Normal 5 36" xfId="1994"/>
    <cellStyle name="Normal 5 37" xfId="1995"/>
    <cellStyle name="Normal 5 38" xfId="1996"/>
    <cellStyle name="Normal 5 4" xfId="1997"/>
    <cellStyle name="Normal 5 5" xfId="1998"/>
    <cellStyle name="Normal 5 6" xfId="1999"/>
    <cellStyle name="Normal 5 7" xfId="2000"/>
    <cellStyle name="Normal 5 8" xfId="2001"/>
    <cellStyle name="Normal 5 9" xfId="2002"/>
    <cellStyle name="Normal 50" xfId="2003"/>
    <cellStyle name="Normal 51" xfId="2004"/>
    <cellStyle name="Normal 52" xfId="2005"/>
    <cellStyle name="Normal 53" xfId="2006"/>
    <cellStyle name="Normal 54" xfId="2007"/>
    <cellStyle name="Normal 55" xfId="2008"/>
    <cellStyle name="Normal 56" xfId="2009"/>
    <cellStyle name="Normal 57" xfId="2010"/>
    <cellStyle name="Normal 58" xfId="2011"/>
    <cellStyle name="Normal 59" xfId="2012"/>
    <cellStyle name="Normal 6" xfId="54"/>
    <cellStyle name="Normal 6 10" xfId="2013"/>
    <cellStyle name="Normal 6 11" xfId="2014"/>
    <cellStyle name="Normal 6 12" xfId="2015"/>
    <cellStyle name="Normal 6 13" xfId="2016"/>
    <cellStyle name="Normal 6 14" xfId="2017"/>
    <cellStyle name="Normal 6 15" xfId="2018"/>
    <cellStyle name="Normal 6 16" xfId="2019"/>
    <cellStyle name="Normal 6 17" xfId="2020"/>
    <cellStyle name="Normal 6 18" xfId="2021"/>
    <cellStyle name="Normal 6 19" xfId="2022"/>
    <cellStyle name="Normal 6 2" xfId="2023"/>
    <cellStyle name="Normal 6 2 2" xfId="2024"/>
    <cellStyle name="Normal 6 20" xfId="2025"/>
    <cellStyle name="Normal 6 21" xfId="2026"/>
    <cellStyle name="Normal 6 22" xfId="2027"/>
    <cellStyle name="Normal 6 23" xfId="2028"/>
    <cellStyle name="Normal 6 24" xfId="2029"/>
    <cellStyle name="Normal 6 25" xfId="2030"/>
    <cellStyle name="Normal 6 26" xfId="2031"/>
    <cellStyle name="Normal 6 27" xfId="2032"/>
    <cellStyle name="Normal 6 28" xfId="2033"/>
    <cellStyle name="Normal 6 29" xfId="2034"/>
    <cellStyle name="Normal 6 3" xfId="2035"/>
    <cellStyle name="Normal 6 30" xfId="2036"/>
    <cellStyle name="Normal 6 31" xfId="2037"/>
    <cellStyle name="Normal 6 32" xfId="2038"/>
    <cellStyle name="Normal 6 33" xfId="2039"/>
    <cellStyle name="Normal 6 34" xfId="2040"/>
    <cellStyle name="Normal 6 35" xfId="2041"/>
    <cellStyle name="Normal 6 36" xfId="2042"/>
    <cellStyle name="Normal 6 37" xfId="2043"/>
    <cellStyle name="Normal 6 38" xfId="2044"/>
    <cellStyle name="Normal 6 4" xfId="2045"/>
    <cellStyle name="Normal 6 5" xfId="2046"/>
    <cellStyle name="Normal 6 6" xfId="2047"/>
    <cellStyle name="Normal 6 7" xfId="2048"/>
    <cellStyle name="Normal 6 8" xfId="2049"/>
    <cellStyle name="Normal 6 9" xfId="2050"/>
    <cellStyle name="Normal 60" xfId="2051"/>
    <cellStyle name="Normal 61" xfId="2052"/>
    <cellStyle name="Normal 7" xfId="55"/>
    <cellStyle name="Normal 7 2" xfId="2053"/>
    <cellStyle name="Normal 8" xfId="56"/>
    <cellStyle name="Normal 8 2" xfId="2054"/>
    <cellStyle name="Normal 9" xfId="57"/>
    <cellStyle name="Notas 2" xfId="2055"/>
    <cellStyle name="Notas 2 10" xfId="2056"/>
    <cellStyle name="Notas 2 11" xfId="2057"/>
    <cellStyle name="Notas 2 12" xfId="2058"/>
    <cellStyle name="Notas 2 13" xfId="2059"/>
    <cellStyle name="Notas 2 2" xfId="2060"/>
    <cellStyle name="Notas 2 3" xfId="2061"/>
    <cellStyle name="Notas 2 4" xfId="2062"/>
    <cellStyle name="Notas 2 5" xfId="2063"/>
    <cellStyle name="Notas 2 6" xfId="2064"/>
    <cellStyle name="Notas 2 7" xfId="2065"/>
    <cellStyle name="Notas 2 8" xfId="2066"/>
    <cellStyle name="Notas 2 9" xfId="2067"/>
    <cellStyle name="Notas 3" xfId="2068"/>
    <cellStyle name="Notas 3 10" xfId="2069"/>
    <cellStyle name="Notas 3 11" xfId="2070"/>
    <cellStyle name="Notas 3 12" xfId="2071"/>
    <cellStyle name="Notas 3 13" xfId="2072"/>
    <cellStyle name="Notas 3 2" xfId="2073"/>
    <cellStyle name="Notas 3 3" xfId="2074"/>
    <cellStyle name="Notas 3 4" xfId="2075"/>
    <cellStyle name="Notas 3 5" xfId="2076"/>
    <cellStyle name="Notas 3 6" xfId="2077"/>
    <cellStyle name="Notas 3 7" xfId="2078"/>
    <cellStyle name="Notas 3 8" xfId="2079"/>
    <cellStyle name="Notas 3 9" xfId="2080"/>
    <cellStyle name="Notas 4 10" xfId="2081"/>
    <cellStyle name="Notas 4 11" xfId="2082"/>
    <cellStyle name="Notas 4 12" xfId="2083"/>
    <cellStyle name="Notas 4 13" xfId="2084"/>
    <cellStyle name="Notas 4 2" xfId="2085"/>
    <cellStyle name="Notas 4 3" xfId="2086"/>
    <cellStyle name="Notas 4 4" xfId="2087"/>
    <cellStyle name="Notas 4 5" xfId="2088"/>
    <cellStyle name="Notas 4 6" xfId="2089"/>
    <cellStyle name="Notas 4 7" xfId="2090"/>
    <cellStyle name="Notas 4 8" xfId="2091"/>
    <cellStyle name="Notas 4 9" xfId="2092"/>
    <cellStyle name="Notas 5 10" xfId="2093"/>
    <cellStyle name="Notas 5 11" xfId="2094"/>
    <cellStyle name="Notas 5 12" xfId="2095"/>
    <cellStyle name="Notas 5 2" xfId="2096"/>
    <cellStyle name="Notas 5 3" xfId="2097"/>
    <cellStyle name="Notas 5 4" xfId="2098"/>
    <cellStyle name="Notas 5 5" xfId="2099"/>
    <cellStyle name="Notas 5 6" xfId="2100"/>
    <cellStyle name="Notas 5 7" xfId="2101"/>
    <cellStyle name="Notas 5 8" xfId="2102"/>
    <cellStyle name="Notas 5 9" xfId="2103"/>
    <cellStyle name="Note 2" xfId="2104"/>
    <cellStyle name="Output 2" xfId="2105"/>
    <cellStyle name="Pared" xfId="2106"/>
    <cellStyle name="Porcentaje" xfId="3" builtinId="5"/>
    <cellStyle name="Porcentual 2" xfId="58"/>
    <cellStyle name="Porcentual 2 2" xfId="2107"/>
    <cellStyle name="Porcentual 2 3" xfId="2108"/>
    <cellStyle name="Porcentual 3" xfId="2109"/>
    <cellStyle name="Porcentual 3 2" xfId="2110"/>
    <cellStyle name="Porcentual 4" xfId="2111"/>
    <cellStyle name="Porcentual 4 2" xfId="2112"/>
    <cellStyle name="Porcentual 5" xfId="2113"/>
    <cellStyle name="Porcentual 6" xfId="2114"/>
    <cellStyle name="Salida 2" xfId="2115"/>
    <cellStyle name="Salida 2 10" xfId="2116"/>
    <cellStyle name="Salida 2 11" xfId="2117"/>
    <cellStyle name="Salida 2 12" xfId="2118"/>
    <cellStyle name="Salida 2 13" xfId="2119"/>
    <cellStyle name="Salida 2 2" xfId="2120"/>
    <cellStyle name="Salida 2 2 2" xfId="2121"/>
    <cellStyle name="Salida 2 3" xfId="2122"/>
    <cellStyle name="Salida 2 4" xfId="2123"/>
    <cellStyle name="Salida 2 5" xfId="2124"/>
    <cellStyle name="Salida 2 6" xfId="2125"/>
    <cellStyle name="Salida 2 7" xfId="2126"/>
    <cellStyle name="Salida 2 8" xfId="2127"/>
    <cellStyle name="Salida 2 9" xfId="2128"/>
    <cellStyle name="Salida 3" xfId="2129"/>
    <cellStyle name="Salida 3 10" xfId="2130"/>
    <cellStyle name="Salida 3 11" xfId="2131"/>
    <cellStyle name="Salida 3 12" xfId="2132"/>
    <cellStyle name="Salida 3 13" xfId="2133"/>
    <cellStyle name="Salida 3 2" xfId="2134"/>
    <cellStyle name="Salida 3 3" xfId="2135"/>
    <cellStyle name="Salida 3 4" xfId="2136"/>
    <cellStyle name="Salida 3 5" xfId="2137"/>
    <cellStyle name="Salida 3 6" xfId="2138"/>
    <cellStyle name="Salida 3 7" xfId="2139"/>
    <cellStyle name="Salida 3 8" xfId="2140"/>
    <cellStyle name="Salida 3 9" xfId="2141"/>
    <cellStyle name="Salida 4 10" xfId="2142"/>
    <cellStyle name="Salida 4 11" xfId="2143"/>
    <cellStyle name="Salida 4 12" xfId="2144"/>
    <cellStyle name="Salida 4 13" xfId="2145"/>
    <cellStyle name="Salida 4 2" xfId="2146"/>
    <cellStyle name="Salida 4 3" xfId="2147"/>
    <cellStyle name="Salida 4 4" xfId="2148"/>
    <cellStyle name="Salida 4 5" xfId="2149"/>
    <cellStyle name="Salida 4 6" xfId="2150"/>
    <cellStyle name="Salida 4 7" xfId="2151"/>
    <cellStyle name="Salida 4 8" xfId="2152"/>
    <cellStyle name="Salida 4 9" xfId="2153"/>
    <cellStyle name="Salida 5 10" xfId="2154"/>
    <cellStyle name="Salida 5 11" xfId="2155"/>
    <cellStyle name="Salida 5 12" xfId="2156"/>
    <cellStyle name="Salida 5 2" xfId="2157"/>
    <cellStyle name="Salida 5 3" xfId="2158"/>
    <cellStyle name="Salida 5 4" xfId="2159"/>
    <cellStyle name="Salida 5 5" xfId="2160"/>
    <cellStyle name="Salida 5 6" xfId="2161"/>
    <cellStyle name="Salida 5 7" xfId="2162"/>
    <cellStyle name="Salida 5 8" xfId="2163"/>
    <cellStyle name="Salida 5 9" xfId="2164"/>
    <cellStyle name="Texto de advertencia 2" xfId="2165"/>
    <cellStyle name="Texto de advertencia 2 10" xfId="2166"/>
    <cellStyle name="Texto de advertencia 2 11" xfId="2167"/>
    <cellStyle name="Texto de advertencia 2 12" xfId="2168"/>
    <cellStyle name="Texto de advertencia 2 13" xfId="2169"/>
    <cellStyle name="Texto de advertencia 2 2" xfId="2170"/>
    <cellStyle name="Texto de advertencia 2 2 2" xfId="2171"/>
    <cellStyle name="Texto de advertencia 2 3" xfId="2172"/>
    <cellStyle name="Texto de advertencia 2 4" xfId="2173"/>
    <cellStyle name="Texto de advertencia 2 5" xfId="2174"/>
    <cellStyle name="Texto de advertencia 2 6" xfId="2175"/>
    <cellStyle name="Texto de advertencia 2 7" xfId="2176"/>
    <cellStyle name="Texto de advertencia 2 8" xfId="2177"/>
    <cellStyle name="Texto de advertencia 2 9" xfId="2178"/>
    <cellStyle name="Texto de advertencia 3" xfId="2179"/>
    <cellStyle name="Texto de advertencia 3 10" xfId="2180"/>
    <cellStyle name="Texto de advertencia 3 11" xfId="2181"/>
    <cellStyle name="Texto de advertencia 3 12" xfId="2182"/>
    <cellStyle name="Texto de advertencia 3 13" xfId="2183"/>
    <cellStyle name="Texto de advertencia 3 2" xfId="2184"/>
    <cellStyle name="Texto de advertencia 3 3" xfId="2185"/>
    <cellStyle name="Texto de advertencia 3 4" xfId="2186"/>
    <cellStyle name="Texto de advertencia 3 5" xfId="2187"/>
    <cellStyle name="Texto de advertencia 3 6" xfId="2188"/>
    <cellStyle name="Texto de advertencia 3 7" xfId="2189"/>
    <cellStyle name="Texto de advertencia 3 8" xfId="2190"/>
    <cellStyle name="Texto de advertencia 3 9" xfId="2191"/>
    <cellStyle name="Texto de advertencia 4 10" xfId="2192"/>
    <cellStyle name="Texto de advertencia 4 11" xfId="2193"/>
    <cellStyle name="Texto de advertencia 4 12" xfId="2194"/>
    <cellStyle name="Texto de advertencia 4 13" xfId="2195"/>
    <cellStyle name="Texto de advertencia 4 2" xfId="2196"/>
    <cellStyle name="Texto de advertencia 4 3" xfId="2197"/>
    <cellStyle name="Texto de advertencia 4 4" xfId="2198"/>
    <cellStyle name="Texto de advertencia 4 5" xfId="2199"/>
    <cellStyle name="Texto de advertencia 4 6" xfId="2200"/>
    <cellStyle name="Texto de advertencia 4 7" xfId="2201"/>
    <cellStyle name="Texto de advertencia 4 8" xfId="2202"/>
    <cellStyle name="Texto de advertencia 4 9" xfId="2203"/>
    <cellStyle name="Texto de advertencia 5 10" xfId="2204"/>
    <cellStyle name="Texto de advertencia 5 11" xfId="2205"/>
    <cellStyle name="Texto de advertencia 5 12" xfId="2206"/>
    <cellStyle name="Texto de advertencia 5 2" xfId="2207"/>
    <cellStyle name="Texto de advertencia 5 3" xfId="2208"/>
    <cellStyle name="Texto de advertencia 5 4" xfId="2209"/>
    <cellStyle name="Texto de advertencia 5 5" xfId="2210"/>
    <cellStyle name="Texto de advertencia 5 6" xfId="2211"/>
    <cellStyle name="Texto de advertencia 5 7" xfId="2212"/>
    <cellStyle name="Texto de advertencia 5 8" xfId="2213"/>
    <cellStyle name="Texto de advertencia 5 9" xfId="2214"/>
    <cellStyle name="Texto explicativo 2" xfId="2215"/>
    <cellStyle name="Texto explicativo 2 10" xfId="2216"/>
    <cellStyle name="Texto explicativo 2 11" xfId="2217"/>
    <cellStyle name="Texto explicativo 2 12" xfId="2218"/>
    <cellStyle name="Texto explicativo 2 13" xfId="2219"/>
    <cellStyle name="Texto explicativo 2 2" xfId="2220"/>
    <cellStyle name="Texto explicativo 2 2 2" xfId="2221"/>
    <cellStyle name="Texto explicativo 2 3" xfId="2222"/>
    <cellStyle name="Texto explicativo 2 4" xfId="2223"/>
    <cellStyle name="Texto explicativo 2 5" xfId="2224"/>
    <cellStyle name="Texto explicativo 2 6" xfId="2225"/>
    <cellStyle name="Texto explicativo 2 7" xfId="2226"/>
    <cellStyle name="Texto explicativo 2 8" xfId="2227"/>
    <cellStyle name="Texto explicativo 2 9" xfId="2228"/>
    <cellStyle name="Texto explicativo 3" xfId="2229"/>
    <cellStyle name="Texto explicativo 3 10" xfId="2230"/>
    <cellStyle name="Texto explicativo 3 11" xfId="2231"/>
    <cellStyle name="Texto explicativo 3 12" xfId="2232"/>
    <cellStyle name="Texto explicativo 3 13" xfId="2233"/>
    <cellStyle name="Texto explicativo 3 2" xfId="2234"/>
    <cellStyle name="Texto explicativo 3 3" xfId="2235"/>
    <cellStyle name="Texto explicativo 3 4" xfId="2236"/>
    <cellStyle name="Texto explicativo 3 5" xfId="2237"/>
    <cellStyle name="Texto explicativo 3 6" xfId="2238"/>
    <cellStyle name="Texto explicativo 3 7" xfId="2239"/>
    <cellStyle name="Texto explicativo 3 8" xfId="2240"/>
    <cellStyle name="Texto explicativo 3 9" xfId="2241"/>
    <cellStyle name="Texto explicativo 4 10" xfId="2242"/>
    <cellStyle name="Texto explicativo 4 11" xfId="2243"/>
    <cellStyle name="Texto explicativo 4 12" xfId="2244"/>
    <cellStyle name="Texto explicativo 4 13" xfId="2245"/>
    <cellStyle name="Texto explicativo 4 2" xfId="2246"/>
    <cellStyle name="Texto explicativo 4 3" xfId="2247"/>
    <cellStyle name="Texto explicativo 4 4" xfId="2248"/>
    <cellStyle name="Texto explicativo 4 5" xfId="2249"/>
    <cellStyle name="Texto explicativo 4 6" xfId="2250"/>
    <cellStyle name="Texto explicativo 4 7" xfId="2251"/>
    <cellStyle name="Texto explicativo 4 8" xfId="2252"/>
    <cellStyle name="Texto explicativo 4 9" xfId="2253"/>
    <cellStyle name="Texto explicativo 5 10" xfId="2254"/>
    <cellStyle name="Texto explicativo 5 11" xfId="2255"/>
    <cellStyle name="Texto explicativo 5 12" xfId="2256"/>
    <cellStyle name="Texto explicativo 5 2" xfId="2257"/>
    <cellStyle name="Texto explicativo 5 3" xfId="2258"/>
    <cellStyle name="Texto explicativo 5 4" xfId="2259"/>
    <cellStyle name="Texto explicativo 5 5" xfId="2260"/>
    <cellStyle name="Texto explicativo 5 6" xfId="2261"/>
    <cellStyle name="Texto explicativo 5 7" xfId="2262"/>
    <cellStyle name="Texto explicativo 5 8" xfId="2263"/>
    <cellStyle name="Texto explicativo 5 9" xfId="2264"/>
    <cellStyle name="Title 2" xfId="2265"/>
    <cellStyle name="Título 1 2" xfId="2266"/>
    <cellStyle name="Título 1 2 10" xfId="2267"/>
    <cellStyle name="Título 1 2 11" xfId="2268"/>
    <cellStyle name="Título 1 2 12" xfId="2269"/>
    <cellStyle name="Título 1 2 13" xfId="2270"/>
    <cellStyle name="Título 1 2 2" xfId="2271"/>
    <cellStyle name="Título 1 2 2 2" xfId="2272"/>
    <cellStyle name="Título 1 2 3" xfId="2273"/>
    <cellStyle name="Título 1 2 4" xfId="2274"/>
    <cellStyle name="Título 1 2 5" xfId="2275"/>
    <cellStyle name="Título 1 2 6" xfId="2276"/>
    <cellStyle name="Título 1 2 7" xfId="2277"/>
    <cellStyle name="Título 1 2 8" xfId="2278"/>
    <cellStyle name="Título 1 2 9" xfId="2279"/>
    <cellStyle name="Título 1 3" xfId="2280"/>
    <cellStyle name="Título 1 3 10" xfId="2281"/>
    <cellStyle name="Título 1 3 11" xfId="2282"/>
    <cellStyle name="Título 1 3 12" xfId="2283"/>
    <cellStyle name="Título 1 3 13" xfId="2284"/>
    <cellStyle name="Título 1 3 2" xfId="2285"/>
    <cellStyle name="Título 1 3 3" xfId="2286"/>
    <cellStyle name="Título 1 3 4" xfId="2287"/>
    <cellStyle name="Título 1 3 5" xfId="2288"/>
    <cellStyle name="Título 1 3 6" xfId="2289"/>
    <cellStyle name="Título 1 3 7" xfId="2290"/>
    <cellStyle name="Título 1 3 8" xfId="2291"/>
    <cellStyle name="Título 1 3 9" xfId="2292"/>
    <cellStyle name="Título 1 4 10" xfId="2293"/>
    <cellStyle name="Título 1 4 11" xfId="2294"/>
    <cellStyle name="Título 1 4 12" xfId="2295"/>
    <cellStyle name="Título 1 4 13" xfId="2296"/>
    <cellStyle name="Título 1 4 2" xfId="2297"/>
    <cellStyle name="Título 1 4 3" xfId="2298"/>
    <cellStyle name="Título 1 4 4" xfId="2299"/>
    <cellStyle name="Título 1 4 5" xfId="2300"/>
    <cellStyle name="Título 1 4 6" xfId="2301"/>
    <cellStyle name="Título 1 4 7" xfId="2302"/>
    <cellStyle name="Título 1 4 8" xfId="2303"/>
    <cellStyle name="Título 1 4 9" xfId="2304"/>
    <cellStyle name="Título 1 5 10" xfId="2305"/>
    <cellStyle name="Título 1 5 11" xfId="2306"/>
    <cellStyle name="Título 1 5 12" xfId="2307"/>
    <cellStyle name="Título 1 5 2" xfId="2308"/>
    <cellStyle name="Título 1 5 3" xfId="2309"/>
    <cellStyle name="Título 1 5 4" xfId="2310"/>
    <cellStyle name="Título 1 5 5" xfId="2311"/>
    <cellStyle name="Título 1 5 6" xfId="2312"/>
    <cellStyle name="Título 1 5 7" xfId="2313"/>
    <cellStyle name="Título 1 5 8" xfId="2314"/>
    <cellStyle name="Título 1 5 9" xfId="2315"/>
    <cellStyle name="Título 2 2" xfId="2316"/>
    <cellStyle name="Título 2 2 10" xfId="2317"/>
    <cellStyle name="Título 2 2 11" xfId="2318"/>
    <cellStyle name="Título 2 2 12" xfId="2319"/>
    <cellStyle name="Título 2 2 13" xfId="2320"/>
    <cellStyle name="Título 2 2 2" xfId="2321"/>
    <cellStyle name="Título 2 2 2 2" xfId="2322"/>
    <cellStyle name="Título 2 2 3" xfId="2323"/>
    <cellStyle name="Título 2 2 4" xfId="2324"/>
    <cellStyle name="Título 2 2 5" xfId="2325"/>
    <cellStyle name="Título 2 2 6" xfId="2326"/>
    <cellStyle name="Título 2 2 7" xfId="2327"/>
    <cellStyle name="Título 2 2 8" xfId="2328"/>
    <cellStyle name="Título 2 2 9" xfId="2329"/>
    <cellStyle name="Título 2 3" xfId="2330"/>
    <cellStyle name="Título 2 3 10" xfId="2331"/>
    <cellStyle name="Título 2 3 11" xfId="2332"/>
    <cellStyle name="Título 2 3 12" xfId="2333"/>
    <cellStyle name="Título 2 3 13" xfId="2334"/>
    <cellStyle name="Título 2 3 2" xfId="2335"/>
    <cellStyle name="Título 2 3 3" xfId="2336"/>
    <cellStyle name="Título 2 3 4" xfId="2337"/>
    <cellStyle name="Título 2 3 5" xfId="2338"/>
    <cellStyle name="Título 2 3 6" xfId="2339"/>
    <cellStyle name="Título 2 3 7" xfId="2340"/>
    <cellStyle name="Título 2 3 8" xfId="2341"/>
    <cellStyle name="Título 2 3 9" xfId="2342"/>
    <cellStyle name="Título 2 4 10" xfId="2343"/>
    <cellStyle name="Título 2 4 11" xfId="2344"/>
    <cellStyle name="Título 2 4 12" xfId="2345"/>
    <cellStyle name="Título 2 4 13" xfId="2346"/>
    <cellStyle name="Título 2 4 2" xfId="2347"/>
    <cellStyle name="Título 2 4 3" xfId="2348"/>
    <cellStyle name="Título 2 4 4" xfId="2349"/>
    <cellStyle name="Título 2 4 5" xfId="2350"/>
    <cellStyle name="Título 2 4 6" xfId="2351"/>
    <cellStyle name="Título 2 4 7" xfId="2352"/>
    <cellStyle name="Título 2 4 8" xfId="2353"/>
    <cellStyle name="Título 2 4 9" xfId="2354"/>
    <cellStyle name="Título 2 5 10" xfId="2355"/>
    <cellStyle name="Título 2 5 11" xfId="2356"/>
    <cellStyle name="Título 2 5 12" xfId="2357"/>
    <cellStyle name="Título 2 5 2" xfId="2358"/>
    <cellStyle name="Título 2 5 3" xfId="2359"/>
    <cellStyle name="Título 2 5 4" xfId="2360"/>
    <cellStyle name="Título 2 5 5" xfId="2361"/>
    <cellStyle name="Título 2 5 6" xfId="2362"/>
    <cellStyle name="Título 2 5 7" xfId="2363"/>
    <cellStyle name="Título 2 5 8" xfId="2364"/>
    <cellStyle name="Título 2 5 9" xfId="2365"/>
    <cellStyle name="Título 3 2" xfId="2366"/>
    <cellStyle name="Título 3 2 10" xfId="2367"/>
    <cellStyle name="Título 3 2 11" xfId="2368"/>
    <cellStyle name="Título 3 2 12" xfId="2369"/>
    <cellStyle name="Título 3 2 13" xfId="2370"/>
    <cellStyle name="Título 3 2 2" xfId="2371"/>
    <cellStyle name="Título 3 2 2 2" xfId="2372"/>
    <cellStyle name="Título 3 2 3" xfId="2373"/>
    <cellStyle name="Título 3 2 4" xfId="2374"/>
    <cellStyle name="Título 3 2 5" xfId="2375"/>
    <cellStyle name="Título 3 2 6" xfId="2376"/>
    <cellStyle name="Título 3 2 7" xfId="2377"/>
    <cellStyle name="Título 3 2 8" xfId="2378"/>
    <cellStyle name="Título 3 2 9" xfId="2379"/>
    <cellStyle name="Título 3 3" xfId="2380"/>
    <cellStyle name="Título 3 3 10" xfId="2381"/>
    <cellStyle name="Título 3 3 11" xfId="2382"/>
    <cellStyle name="Título 3 3 12" xfId="2383"/>
    <cellStyle name="Título 3 3 13" xfId="2384"/>
    <cellStyle name="Título 3 3 2" xfId="2385"/>
    <cellStyle name="Título 3 3 3" xfId="2386"/>
    <cellStyle name="Título 3 3 4" xfId="2387"/>
    <cellStyle name="Título 3 3 5" xfId="2388"/>
    <cellStyle name="Título 3 3 6" xfId="2389"/>
    <cellStyle name="Título 3 3 7" xfId="2390"/>
    <cellStyle name="Título 3 3 8" xfId="2391"/>
    <cellStyle name="Título 3 3 9" xfId="2392"/>
    <cellStyle name="Título 3 4 10" xfId="2393"/>
    <cellStyle name="Título 3 4 11" xfId="2394"/>
    <cellStyle name="Título 3 4 12" xfId="2395"/>
    <cellStyle name="Título 3 4 13" xfId="2396"/>
    <cellStyle name="Título 3 4 2" xfId="2397"/>
    <cellStyle name="Título 3 4 3" xfId="2398"/>
    <cellStyle name="Título 3 4 4" xfId="2399"/>
    <cellStyle name="Título 3 4 5" xfId="2400"/>
    <cellStyle name="Título 3 4 6" xfId="2401"/>
    <cellStyle name="Título 3 4 7" xfId="2402"/>
    <cellStyle name="Título 3 4 8" xfId="2403"/>
    <cellStyle name="Título 3 4 9" xfId="2404"/>
    <cellStyle name="Título 3 5 10" xfId="2405"/>
    <cellStyle name="Título 3 5 11" xfId="2406"/>
    <cellStyle name="Título 3 5 12" xfId="2407"/>
    <cellStyle name="Título 3 5 2" xfId="2408"/>
    <cellStyle name="Título 3 5 3" xfId="2409"/>
    <cellStyle name="Título 3 5 4" xfId="2410"/>
    <cellStyle name="Título 3 5 5" xfId="2411"/>
    <cellStyle name="Título 3 5 6" xfId="2412"/>
    <cellStyle name="Título 3 5 7" xfId="2413"/>
    <cellStyle name="Título 3 5 8" xfId="2414"/>
    <cellStyle name="Título 3 5 9" xfId="2415"/>
    <cellStyle name="Título 4" xfId="2416"/>
    <cellStyle name="Título 4 10" xfId="2417"/>
    <cellStyle name="Título 4 11" xfId="2418"/>
    <cellStyle name="Título 4 12" xfId="2419"/>
    <cellStyle name="Título 4 13" xfId="2420"/>
    <cellStyle name="Título 4 2" xfId="2421"/>
    <cellStyle name="Título 4 3" xfId="2422"/>
    <cellStyle name="Título 4 4" xfId="2423"/>
    <cellStyle name="Título 4 5" xfId="2424"/>
    <cellStyle name="Título 4 6" xfId="2425"/>
    <cellStyle name="Título 4 7" xfId="2426"/>
    <cellStyle name="Título 4 8" xfId="2427"/>
    <cellStyle name="Título 4 9" xfId="2428"/>
    <cellStyle name="Título 5 10" xfId="2429"/>
    <cellStyle name="Título 5 11" xfId="2430"/>
    <cellStyle name="Título 5 12" xfId="2431"/>
    <cellStyle name="Título 5 13" xfId="2432"/>
    <cellStyle name="Título 5 2" xfId="2433"/>
    <cellStyle name="Título 5 3" xfId="2434"/>
    <cellStyle name="Título 5 4" xfId="2435"/>
    <cellStyle name="Título 5 5" xfId="2436"/>
    <cellStyle name="Título 5 6" xfId="2437"/>
    <cellStyle name="Título 5 7" xfId="2438"/>
    <cellStyle name="Título 5 8" xfId="2439"/>
    <cellStyle name="Título 5 9" xfId="2440"/>
    <cellStyle name="Título 6 10" xfId="2441"/>
    <cellStyle name="Título 6 11" xfId="2442"/>
    <cellStyle name="Título 6 12" xfId="2443"/>
    <cellStyle name="Título 6 13" xfId="2444"/>
    <cellStyle name="Título 6 2" xfId="2445"/>
    <cellStyle name="Título 6 3" xfId="2446"/>
    <cellStyle name="Título 6 4" xfId="2447"/>
    <cellStyle name="Título 6 5" xfId="2448"/>
    <cellStyle name="Título 6 6" xfId="2449"/>
    <cellStyle name="Título 6 7" xfId="2450"/>
    <cellStyle name="Título 6 8" xfId="2451"/>
    <cellStyle name="Título 6 9" xfId="2452"/>
    <cellStyle name="Título 7 10" xfId="2453"/>
    <cellStyle name="Título 7 11" xfId="2454"/>
    <cellStyle name="Título 7 12" xfId="2455"/>
    <cellStyle name="Título 7 2" xfId="2456"/>
    <cellStyle name="Título 7 3" xfId="2457"/>
    <cellStyle name="Título 7 4" xfId="2458"/>
    <cellStyle name="Título 7 5" xfId="2459"/>
    <cellStyle name="Título 7 6" xfId="2460"/>
    <cellStyle name="Título 7 7" xfId="2461"/>
    <cellStyle name="Título 7 8" xfId="2462"/>
    <cellStyle name="Título 7 9" xfId="2463"/>
    <cellStyle name="Total 2" xfId="2464"/>
    <cellStyle name="Total 2 10" xfId="2465"/>
    <cellStyle name="Total 2 11" xfId="2466"/>
    <cellStyle name="Total 2 12" xfId="2467"/>
    <cellStyle name="Total 2 13" xfId="2468"/>
    <cellStyle name="Total 2 2" xfId="2469"/>
    <cellStyle name="Total 2 2 2" xfId="2470"/>
    <cellStyle name="Total 2 3" xfId="2471"/>
    <cellStyle name="Total 2 4" xfId="2472"/>
    <cellStyle name="Total 2 5" xfId="2473"/>
    <cellStyle name="Total 2 6" xfId="2474"/>
    <cellStyle name="Total 2 7" xfId="2475"/>
    <cellStyle name="Total 2 8" xfId="2476"/>
    <cellStyle name="Total 2 9" xfId="2477"/>
    <cellStyle name="Total 3" xfId="2478"/>
    <cellStyle name="Total 3 10" xfId="2479"/>
    <cellStyle name="Total 3 11" xfId="2480"/>
    <cellStyle name="Total 3 12" xfId="2481"/>
    <cellStyle name="Total 3 13" xfId="2482"/>
    <cellStyle name="Total 3 2" xfId="2483"/>
    <cellStyle name="Total 3 3" xfId="2484"/>
    <cellStyle name="Total 3 4" xfId="2485"/>
    <cellStyle name="Total 3 5" xfId="2486"/>
    <cellStyle name="Total 3 6" xfId="2487"/>
    <cellStyle name="Total 3 7" xfId="2488"/>
    <cellStyle name="Total 3 8" xfId="2489"/>
    <cellStyle name="Total 3 9" xfId="2490"/>
    <cellStyle name="Total 4 10" xfId="2491"/>
    <cellStyle name="Total 4 11" xfId="2492"/>
    <cellStyle name="Total 4 12" xfId="2493"/>
    <cellStyle name="Total 4 13" xfId="2494"/>
    <cellStyle name="Total 4 2" xfId="2495"/>
    <cellStyle name="Total 4 3" xfId="2496"/>
    <cellStyle name="Total 4 4" xfId="2497"/>
    <cellStyle name="Total 4 5" xfId="2498"/>
    <cellStyle name="Total 4 6" xfId="2499"/>
    <cellStyle name="Total 4 7" xfId="2500"/>
    <cellStyle name="Total 4 8" xfId="2501"/>
    <cellStyle name="Total 4 9" xfId="2502"/>
    <cellStyle name="Total 5 10" xfId="2503"/>
    <cellStyle name="Total 5 11" xfId="2504"/>
    <cellStyle name="Total 5 12" xfId="2505"/>
    <cellStyle name="Total 5 2" xfId="2506"/>
    <cellStyle name="Total 5 3" xfId="2507"/>
    <cellStyle name="Total 5 4" xfId="2508"/>
    <cellStyle name="Total 5 5" xfId="2509"/>
    <cellStyle name="Total 5 6" xfId="2510"/>
    <cellStyle name="Total 5 7" xfId="2511"/>
    <cellStyle name="Total 5 8" xfId="2512"/>
    <cellStyle name="Total 5 9" xfId="2513"/>
    <cellStyle name="Viga" xfId="2514"/>
    <cellStyle name="Warning Text 2" xfId="25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zapatan/Desktop/cuenta%20publica%202016/INGRESOS/cuadros_de_ingr%20%20ene-dict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zapatan/Desktop/cuenta%20publica%202016/DEUDA/Politica%20de%20Deuda%202016%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zapatan/Desktop/cuenta%20publica%202016/INGRESOS/SUBSIDIOS%20Y%20CONVENIOS%202016%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zapatan/Desktop/cuenta%20publica%202016/EGRESOS/TABLAS%20INSERTAS/TABLAS%20INCERTAS%20AL%20TEXTO%20AN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espaldo\Mis%20documentos\JAVIER\CUADERNILLOS\Enero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zapatan/Desktop/cuenta%20publica%202016/planeacion/fondos%20del%203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respaldo\Mis%20documentos\JAVIER\CUADERNILLOS\Enero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zapatan/Desktop/cuenta%20publica%202016/DEUDA/AMORTIZACIONES%20DEUDA%20MPLA%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 1 "/>
      <sheetName val="INGR 2 "/>
      <sheetName val="INGR 3"/>
      <sheetName val="INGR 4 "/>
      <sheetName val="INGR 5"/>
      <sheetName val="INGR 6"/>
      <sheetName val="INGR 7"/>
      <sheetName val="INGR 8"/>
      <sheetName val="INGR 9"/>
      <sheetName val="INGR 10"/>
      <sheetName val="INGR 11"/>
      <sheetName val="INGR 12"/>
    </sheetNames>
    <sheetDataSet>
      <sheetData sheetId="0"/>
      <sheetData sheetId="1" refreshError="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ado deuda"/>
      <sheetName val="Formato Deuda 2016"/>
      <sheetName val="Creditos CP"/>
      <sheetName val="swaps-cap "/>
      <sheetName val="Evolución  deuda ene-dic "/>
      <sheetName val="DEUDA MPALene-diciembre"/>
    </sheetNames>
    <sheetDataSet>
      <sheetData sheetId="0"/>
      <sheetData sheetId="1" refreshError="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A DIC 2016"/>
      <sheetName val="SUBSIDIOS A DIC 2016"/>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O"/>
      <sheetName val="OBJETO (2)"/>
      <sheetName val="objeto devengado"/>
      <sheetName val="objeto devengado (2)"/>
      <sheetName val="FINALIDAD"/>
      <sheetName val="FINALIDAD (2)"/>
      <sheetName val="FFUN"/>
      <sheetName val="FFUN (2)"/>
      <sheetName val="FF DEVENGADO"/>
      <sheetName val="FF DEVENGADO (2)"/>
      <sheetName val="EJE-OBJETIVO DEVENGADO"/>
      <sheetName val="EJE-OBJETIVO DEVENGADO (2)"/>
      <sheetName val="EJE-OBJETIVO"/>
      <sheetName val="EJE-OBJETIVO (2)"/>
      <sheetName val="ADMVA"/>
      <sheetName val="ADMVA (2)"/>
    </sheetNames>
    <sheetDataSet>
      <sheetData sheetId="0" refreshError="1"/>
      <sheetData sheetId="1">
        <row r="77">
          <cell r="C77" t="str">
            <v xml:space="preserve">GASTO CORRIENTE </v>
          </cell>
          <cell r="D77">
            <v>42224551485.540001</v>
          </cell>
          <cell r="E77">
            <v>52975428239.410004</v>
          </cell>
        </row>
        <row r="78">
          <cell r="C78" t="str">
            <v>GASTO DE CAPITAL</v>
          </cell>
          <cell r="D78">
            <v>12366117619.66</v>
          </cell>
          <cell r="E78">
            <v>11371892184.75</v>
          </cell>
        </row>
        <row r="79">
          <cell r="C79" t="str">
            <v>AMORTIZACIÓN DE LA DEUDA Y DISMINUCIÓN DE PASIVOS</v>
          </cell>
          <cell r="D79">
            <v>1206955483</v>
          </cell>
          <cell r="E79">
            <v>1337727848.01</v>
          </cell>
        </row>
        <row r="80">
          <cell r="C80" t="str">
            <v>PENSIONES Y JUBILACIONES</v>
          </cell>
          <cell r="D80">
            <v>312877775.80000001</v>
          </cell>
          <cell r="E80">
            <v>406733974.58999997</v>
          </cell>
        </row>
        <row r="81">
          <cell r="C81" t="str">
            <v>PARTICIPACIONES</v>
          </cell>
          <cell r="D81">
            <v>4384546915</v>
          </cell>
          <cell r="E81">
            <v>4443532821.0699997</v>
          </cell>
        </row>
      </sheetData>
      <sheetData sheetId="2" refreshError="1"/>
      <sheetData sheetId="3" refreshError="1"/>
      <sheetData sheetId="4" refreshError="1"/>
      <sheetData sheetId="5">
        <row r="18">
          <cell r="A18" t="str">
            <v>GOBIERNO</v>
          </cell>
          <cell r="B18">
            <v>8525083114.1199999</v>
          </cell>
          <cell r="C18">
            <v>10260985319.200001</v>
          </cell>
        </row>
        <row r="19">
          <cell r="A19" t="str">
            <v>DESARROLLO SOCIAL</v>
          </cell>
          <cell r="B19">
            <v>34754125669.449997</v>
          </cell>
          <cell r="C19">
            <v>41654502574.339996</v>
          </cell>
        </row>
        <row r="20">
          <cell r="A20" t="str">
            <v xml:space="preserve">DESARROLLO ECONÓMICO </v>
          </cell>
          <cell r="B20">
            <v>4203433419.4299998</v>
          </cell>
          <cell r="C20">
            <v>4131772517.5</v>
          </cell>
        </row>
        <row r="21">
          <cell r="A21" t="str">
            <v>OTRAS NO CLASIFICADAS EN FUNCIONES ANTERIORES</v>
          </cell>
          <cell r="B21">
            <v>13012407076</v>
          </cell>
          <cell r="C21">
            <v>14488054656.790001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S"/>
      <sheetName val="F. EDUCACION BASICA"/>
      <sheetName val="F. SALUD"/>
      <sheetName val="F. INFRAESTRUCTURA"/>
      <sheetName val="F. fortalecimiento a mpios y df"/>
      <sheetName val="F. APORTACIONES MULTIPLES"/>
      <sheetName val="F. EDUCACION TECNOLOGICA"/>
      <sheetName val="F. SEGURIDAD PÚBLICA"/>
      <sheetName val="F. FORTALECIMIENTO DE LAS ENTID"/>
      <sheetName val="seguro popula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W1204"/>
  <sheetViews>
    <sheetView showGridLines="0" tabSelected="1" zoomScaleNormal="100" workbookViewId="0">
      <selection activeCell="H25" sqref="H25"/>
    </sheetView>
  </sheetViews>
  <sheetFormatPr baseColWidth="10" defaultRowHeight="12.75" x14ac:dyDescent="0.2"/>
  <cols>
    <col min="1" max="1" width="36.5703125" style="1" customWidth="1"/>
    <col min="2" max="2" width="12.85546875" style="1" bestFit="1" customWidth="1"/>
    <col min="3" max="4" width="12.7109375" style="1" bestFit="1" customWidth="1"/>
    <col min="5" max="5" width="12.42578125" style="1" customWidth="1"/>
    <col min="6" max="6" width="9.85546875" style="1" customWidth="1"/>
    <col min="7" max="7" width="9" style="1" customWidth="1"/>
    <col min="8" max="8" width="21.85546875" style="2" customWidth="1"/>
    <col min="9" max="15" width="11.42578125" style="2"/>
    <col min="16" max="16" width="26.140625" style="2" customWidth="1"/>
    <col min="17" max="127" width="11.42578125" style="2"/>
    <col min="128" max="239" width="11.42578125" style="1"/>
    <col min="240" max="240" width="32.28515625" style="1" customWidth="1"/>
    <col min="241" max="243" width="12.7109375" style="1" bestFit="1" customWidth="1"/>
    <col min="244" max="244" width="12.42578125" style="1" customWidth="1"/>
    <col min="245" max="245" width="9.85546875" style="1" customWidth="1"/>
    <col min="246" max="246" width="9" style="1" customWidth="1"/>
    <col min="247" max="247" width="11.42578125" style="1"/>
    <col min="248" max="248" width="13.85546875" style="1" bestFit="1" customWidth="1"/>
    <col min="249" max="255" width="11.42578125" style="1"/>
    <col min="256" max="256" width="29.140625" style="1" customWidth="1"/>
    <col min="257" max="263" width="11.42578125" style="1"/>
    <col min="264" max="264" width="21.85546875" style="1" customWidth="1"/>
    <col min="265" max="271" width="11.42578125" style="1"/>
    <col min="272" max="272" width="26.140625" style="1" customWidth="1"/>
    <col min="273" max="495" width="11.42578125" style="1"/>
    <col min="496" max="496" width="32.28515625" style="1" customWidth="1"/>
    <col min="497" max="499" width="12.7109375" style="1" bestFit="1" customWidth="1"/>
    <col min="500" max="500" width="12.42578125" style="1" customWidth="1"/>
    <col min="501" max="501" width="9.85546875" style="1" customWidth="1"/>
    <col min="502" max="502" width="9" style="1" customWidth="1"/>
    <col min="503" max="503" width="11.42578125" style="1"/>
    <col min="504" max="504" width="13.85546875" style="1" bestFit="1" customWidth="1"/>
    <col min="505" max="511" width="11.42578125" style="1"/>
    <col min="512" max="512" width="29.140625" style="1" customWidth="1"/>
    <col min="513" max="519" width="11.42578125" style="1"/>
    <col min="520" max="520" width="21.85546875" style="1" customWidth="1"/>
    <col min="521" max="527" width="11.42578125" style="1"/>
    <col min="528" max="528" width="26.140625" style="1" customWidth="1"/>
    <col min="529" max="751" width="11.42578125" style="1"/>
    <col min="752" max="752" width="32.28515625" style="1" customWidth="1"/>
    <col min="753" max="755" width="12.7109375" style="1" bestFit="1" customWidth="1"/>
    <col min="756" max="756" width="12.42578125" style="1" customWidth="1"/>
    <col min="757" max="757" width="9.85546875" style="1" customWidth="1"/>
    <col min="758" max="758" width="9" style="1" customWidth="1"/>
    <col min="759" max="759" width="11.42578125" style="1"/>
    <col min="760" max="760" width="13.85546875" style="1" bestFit="1" customWidth="1"/>
    <col min="761" max="767" width="11.42578125" style="1"/>
    <col min="768" max="768" width="29.140625" style="1" customWidth="1"/>
    <col min="769" max="775" width="11.42578125" style="1"/>
    <col min="776" max="776" width="21.85546875" style="1" customWidth="1"/>
    <col min="777" max="783" width="11.42578125" style="1"/>
    <col min="784" max="784" width="26.140625" style="1" customWidth="1"/>
    <col min="785" max="1007" width="11.42578125" style="1"/>
    <col min="1008" max="1008" width="32.28515625" style="1" customWidth="1"/>
    <col min="1009" max="1011" width="12.7109375" style="1" bestFit="1" customWidth="1"/>
    <col min="1012" max="1012" width="12.42578125" style="1" customWidth="1"/>
    <col min="1013" max="1013" width="9.85546875" style="1" customWidth="1"/>
    <col min="1014" max="1014" width="9" style="1" customWidth="1"/>
    <col min="1015" max="1015" width="11.42578125" style="1"/>
    <col min="1016" max="1016" width="13.85546875" style="1" bestFit="1" customWidth="1"/>
    <col min="1017" max="1023" width="11.42578125" style="1"/>
    <col min="1024" max="1024" width="29.140625" style="1" customWidth="1"/>
    <col min="1025" max="1031" width="11.42578125" style="1"/>
    <col min="1032" max="1032" width="21.85546875" style="1" customWidth="1"/>
    <col min="1033" max="1039" width="11.42578125" style="1"/>
    <col min="1040" max="1040" width="26.140625" style="1" customWidth="1"/>
    <col min="1041" max="1263" width="11.42578125" style="1"/>
    <col min="1264" max="1264" width="32.28515625" style="1" customWidth="1"/>
    <col min="1265" max="1267" width="12.7109375" style="1" bestFit="1" customWidth="1"/>
    <col min="1268" max="1268" width="12.42578125" style="1" customWidth="1"/>
    <col min="1269" max="1269" width="9.85546875" style="1" customWidth="1"/>
    <col min="1270" max="1270" width="9" style="1" customWidth="1"/>
    <col min="1271" max="1271" width="11.42578125" style="1"/>
    <col min="1272" max="1272" width="13.85546875" style="1" bestFit="1" customWidth="1"/>
    <col min="1273" max="1279" width="11.42578125" style="1"/>
    <col min="1280" max="1280" width="29.140625" style="1" customWidth="1"/>
    <col min="1281" max="1287" width="11.42578125" style="1"/>
    <col min="1288" max="1288" width="21.85546875" style="1" customWidth="1"/>
    <col min="1289" max="1295" width="11.42578125" style="1"/>
    <col min="1296" max="1296" width="26.140625" style="1" customWidth="1"/>
    <col min="1297" max="1519" width="11.42578125" style="1"/>
    <col min="1520" max="1520" width="32.28515625" style="1" customWidth="1"/>
    <col min="1521" max="1523" width="12.7109375" style="1" bestFit="1" customWidth="1"/>
    <col min="1524" max="1524" width="12.42578125" style="1" customWidth="1"/>
    <col min="1525" max="1525" width="9.85546875" style="1" customWidth="1"/>
    <col min="1526" max="1526" width="9" style="1" customWidth="1"/>
    <col min="1527" max="1527" width="11.42578125" style="1"/>
    <col min="1528" max="1528" width="13.85546875" style="1" bestFit="1" customWidth="1"/>
    <col min="1529" max="1535" width="11.42578125" style="1"/>
    <col min="1536" max="1536" width="29.140625" style="1" customWidth="1"/>
    <col min="1537" max="1543" width="11.42578125" style="1"/>
    <col min="1544" max="1544" width="21.85546875" style="1" customWidth="1"/>
    <col min="1545" max="1551" width="11.42578125" style="1"/>
    <col min="1552" max="1552" width="26.140625" style="1" customWidth="1"/>
    <col min="1553" max="1775" width="11.42578125" style="1"/>
    <col min="1776" max="1776" width="32.28515625" style="1" customWidth="1"/>
    <col min="1777" max="1779" width="12.7109375" style="1" bestFit="1" customWidth="1"/>
    <col min="1780" max="1780" width="12.42578125" style="1" customWidth="1"/>
    <col min="1781" max="1781" width="9.85546875" style="1" customWidth="1"/>
    <col min="1782" max="1782" width="9" style="1" customWidth="1"/>
    <col min="1783" max="1783" width="11.42578125" style="1"/>
    <col min="1784" max="1784" width="13.85546875" style="1" bestFit="1" customWidth="1"/>
    <col min="1785" max="1791" width="11.42578125" style="1"/>
    <col min="1792" max="1792" width="29.140625" style="1" customWidth="1"/>
    <col min="1793" max="1799" width="11.42578125" style="1"/>
    <col min="1800" max="1800" width="21.85546875" style="1" customWidth="1"/>
    <col min="1801" max="1807" width="11.42578125" style="1"/>
    <col min="1808" max="1808" width="26.140625" style="1" customWidth="1"/>
    <col min="1809" max="2031" width="11.42578125" style="1"/>
    <col min="2032" max="2032" width="32.28515625" style="1" customWidth="1"/>
    <col min="2033" max="2035" width="12.7109375" style="1" bestFit="1" customWidth="1"/>
    <col min="2036" max="2036" width="12.42578125" style="1" customWidth="1"/>
    <col min="2037" max="2037" width="9.85546875" style="1" customWidth="1"/>
    <col min="2038" max="2038" width="9" style="1" customWidth="1"/>
    <col min="2039" max="2039" width="11.42578125" style="1"/>
    <col min="2040" max="2040" width="13.85546875" style="1" bestFit="1" customWidth="1"/>
    <col min="2041" max="2047" width="11.42578125" style="1"/>
    <col min="2048" max="2048" width="29.140625" style="1" customWidth="1"/>
    <col min="2049" max="2055" width="11.42578125" style="1"/>
    <col min="2056" max="2056" width="21.85546875" style="1" customWidth="1"/>
    <col min="2057" max="2063" width="11.42578125" style="1"/>
    <col min="2064" max="2064" width="26.140625" style="1" customWidth="1"/>
    <col min="2065" max="2287" width="11.42578125" style="1"/>
    <col min="2288" max="2288" width="32.28515625" style="1" customWidth="1"/>
    <col min="2289" max="2291" width="12.7109375" style="1" bestFit="1" customWidth="1"/>
    <col min="2292" max="2292" width="12.42578125" style="1" customWidth="1"/>
    <col min="2293" max="2293" width="9.85546875" style="1" customWidth="1"/>
    <col min="2294" max="2294" width="9" style="1" customWidth="1"/>
    <col min="2295" max="2295" width="11.42578125" style="1"/>
    <col min="2296" max="2296" width="13.85546875" style="1" bestFit="1" customWidth="1"/>
    <col min="2297" max="2303" width="11.42578125" style="1"/>
    <col min="2304" max="2304" width="29.140625" style="1" customWidth="1"/>
    <col min="2305" max="2311" width="11.42578125" style="1"/>
    <col min="2312" max="2312" width="21.85546875" style="1" customWidth="1"/>
    <col min="2313" max="2319" width="11.42578125" style="1"/>
    <col min="2320" max="2320" width="26.140625" style="1" customWidth="1"/>
    <col min="2321" max="2543" width="11.42578125" style="1"/>
    <col min="2544" max="2544" width="32.28515625" style="1" customWidth="1"/>
    <col min="2545" max="2547" width="12.7109375" style="1" bestFit="1" customWidth="1"/>
    <col min="2548" max="2548" width="12.42578125" style="1" customWidth="1"/>
    <col min="2549" max="2549" width="9.85546875" style="1" customWidth="1"/>
    <col min="2550" max="2550" width="9" style="1" customWidth="1"/>
    <col min="2551" max="2551" width="11.42578125" style="1"/>
    <col min="2552" max="2552" width="13.85546875" style="1" bestFit="1" customWidth="1"/>
    <col min="2553" max="2559" width="11.42578125" style="1"/>
    <col min="2560" max="2560" width="29.140625" style="1" customWidth="1"/>
    <col min="2561" max="2567" width="11.42578125" style="1"/>
    <col min="2568" max="2568" width="21.85546875" style="1" customWidth="1"/>
    <col min="2569" max="2575" width="11.42578125" style="1"/>
    <col min="2576" max="2576" width="26.140625" style="1" customWidth="1"/>
    <col min="2577" max="2799" width="11.42578125" style="1"/>
    <col min="2800" max="2800" width="32.28515625" style="1" customWidth="1"/>
    <col min="2801" max="2803" width="12.7109375" style="1" bestFit="1" customWidth="1"/>
    <col min="2804" max="2804" width="12.42578125" style="1" customWidth="1"/>
    <col min="2805" max="2805" width="9.85546875" style="1" customWidth="1"/>
    <col min="2806" max="2806" width="9" style="1" customWidth="1"/>
    <col min="2807" max="2807" width="11.42578125" style="1"/>
    <col min="2808" max="2808" width="13.85546875" style="1" bestFit="1" customWidth="1"/>
    <col min="2809" max="2815" width="11.42578125" style="1"/>
    <col min="2816" max="2816" width="29.140625" style="1" customWidth="1"/>
    <col min="2817" max="2823" width="11.42578125" style="1"/>
    <col min="2824" max="2824" width="21.85546875" style="1" customWidth="1"/>
    <col min="2825" max="2831" width="11.42578125" style="1"/>
    <col min="2832" max="2832" width="26.140625" style="1" customWidth="1"/>
    <col min="2833" max="3055" width="11.42578125" style="1"/>
    <col min="3056" max="3056" width="32.28515625" style="1" customWidth="1"/>
    <col min="3057" max="3059" width="12.7109375" style="1" bestFit="1" customWidth="1"/>
    <col min="3060" max="3060" width="12.42578125" style="1" customWidth="1"/>
    <col min="3061" max="3061" width="9.85546875" style="1" customWidth="1"/>
    <col min="3062" max="3062" width="9" style="1" customWidth="1"/>
    <col min="3063" max="3063" width="11.42578125" style="1"/>
    <col min="3064" max="3064" width="13.85546875" style="1" bestFit="1" customWidth="1"/>
    <col min="3065" max="3071" width="11.42578125" style="1"/>
    <col min="3072" max="3072" width="29.140625" style="1" customWidth="1"/>
    <col min="3073" max="3079" width="11.42578125" style="1"/>
    <col min="3080" max="3080" width="21.85546875" style="1" customWidth="1"/>
    <col min="3081" max="3087" width="11.42578125" style="1"/>
    <col min="3088" max="3088" width="26.140625" style="1" customWidth="1"/>
    <col min="3089" max="3311" width="11.42578125" style="1"/>
    <col min="3312" max="3312" width="32.28515625" style="1" customWidth="1"/>
    <col min="3313" max="3315" width="12.7109375" style="1" bestFit="1" customWidth="1"/>
    <col min="3316" max="3316" width="12.42578125" style="1" customWidth="1"/>
    <col min="3317" max="3317" width="9.85546875" style="1" customWidth="1"/>
    <col min="3318" max="3318" width="9" style="1" customWidth="1"/>
    <col min="3319" max="3319" width="11.42578125" style="1"/>
    <col min="3320" max="3320" width="13.85546875" style="1" bestFit="1" customWidth="1"/>
    <col min="3321" max="3327" width="11.42578125" style="1"/>
    <col min="3328" max="3328" width="29.140625" style="1" customWidth="1"/>
    <col min="3329" max="3335" width="11.42578125" style="1"/>
    <col min="3336" max="3336" width="21.85546875" style="1" customWidth="1"/>
    <col min="3337" max="3343" width="11.42578125" style="1"/>
    <col min="3344" max="3344" width="26.140625" style="1" customWidth="1"/>
    <col min="3345" max="3567" width="11.42578125" style="1"/>
    <col min="3568" max="3568" width="32.28515625" style="1" customWidth="1"/>
    <col min="3569" max="3571" width="12.7109375" style="1" bestFit="1" customWidth="1"/>
    <col min="3572" max="3572" width="12.42578125" style="1" customWidth="1"/>
    <col min="3573" max="3573" width="9.85546875" style="1" customWidth="1"/>
    <col min="3574" max="3574" width="9" style="1" customWidth="1"/>
    <col min="3575" max="3575" width="11.42578125" style="1"/>
    <col min="3576" max="3576" width="13.85546875" style="1" bestFit="1" customWidth="1"/>
    <col min="3577" max="3583" width="11.42578125" style="1"/>
    <col min="3584" max="3584" width="29.140625" style="1" customWidth="1"/>
    <col min="3585" max="3591" width="11.42578125" style="1"/>
    <col min="3592" max="3592" width="21.85546875" style="1" customWidth="1"/>
    <col min="3593" max="3599" width="11.42578125" style="1"/>
    <col min="3600" max="3600" width="26.140625" style="1" customWidth="1"/>
    <col min="3601" max="3823" width="11.42578125" style="1"/>
    <col min="3824" max="3824" width="32.28515625" style="1" customWidth="1"/>
    <col min="3825" max="3827" width="12.7109375" style="1" bestFit="1" customWidth="1"/>
    <col min="3828" max="3828" width="12.42578125" style="1" customWidth="1"/>
    <col min="3829" max="3829" width="9.85546875" style="1" customWidth="1"/>
    <col min="3830" max="3830" width="9" style="1" customWidth="1"/>
    <col min="3831" max="3831" width="11.42578125" style="1"/>
    <col min="3832" max="3832" width="13.85546875" style="1" bestFit="1" customWidth="1"/>
    <col min="3833" max="3839" width="11.42578125" style="1"/>
    <col min="3840" max="3840" width="29.140625" style="1" customWidth="1"/>
    <col min="3841" max="3847" width="11.42578125" style="1"/>
    <col min="3848" max="3848" width="21.85546875" style="1" customWidth="1"/>
    <col min="3849" max="3855" width="11.42578125" style="1"/>
    <col min="3856" max="3856" width="26.140625" style="1" customWidth="1"/>
    <col min="3857" max="4079" width="11.42578125" style="1"/>
    <col min="4080" max="4080" width="32.28515625" style="1" customWidth="1"/>
    <col min="4081" max="4083" width="12.7109375" style="1" bestFit="1" customWidth="1"/>
    <col min="4084" max="4084" width="12.42578125" style="1" customWidth="1"/>
    <col min="4085" max="4085" width="9.85546875" style="1" customWidth="1"/>
    <col min="4086" max="4086" width="9" style="1" customWidth="1"/>
    <col min="4087" max="4087" width="11.42578125" style="1"/>
    <col min="4088" max="4088" width="13.85546875" style="1" bestFit="1" customWidth="1"/>
    <col min="4089" max="4095" width="11.42578125" style="1"/>
    <col min="4096" max="4096" width="29.140625" style="1" customWidth="1"/>
    <col min="4097" max="4103" width="11.42578125" style="1"/>
    <col min="4104" max="4104" width="21.85546875" style="1" customWidth="1"/>
    <col min="4105" max="4111" width="11.42578125" style="1"/>
    <col min="4112" max="4112" width="26.140625" style="1" customWidth="1"/>
    <col min="4113" max="4335" width="11.42578125" style="1"/>
    <col min="4336" max="4336" width="32.28515625" style="1" customWidth="1"/>
    <col min="4337" max="4339" width="12.7109375" style="1" bestFit="1" customWidth="1"/>
    <col min="4340" max="4340" width="12.42578125" style="1" customWidth="1"/>
    <col min="4341" max="4341" width="9.85546875" style="1" customWidth="1"/>
    <col min="4342" max="4342" width="9" style="1" customWidth="1"/>
    <col min="4343" max="4343" width="11.42578125" style="1"/>
    <col min="4344" max="4344" width="13.85546875" style="1" bestFit="1" customWidth="1"/>
    <col min="4345" max="4351" width="11.42578125" style="1"/>
    <col min="4352" max="4352" width="29.140625" style="1" customWidth="1"/>
    <col min="4353" max="4359" width="11.42578125" style="1"/>
    <col min="4360" max="4360" width="21.85546875" style="1" customWidth="1"/>
    <col min="4361" max="4367" width="11.42578125" style="1"/>
    <col min="4368" max="4368" width="26.140625" style="1" customWidth="1"/>
    <col min="4369" max="4591" width="11.42578125" style="1"/>
    <col min="4592" max="4592" width="32.28515625" style="1" customWidth="1"/>
    <col min="4593" max="4595" width="12.7109375" style="1" bestFit="1" customWidth="1"/>
    <col min="4596" max="4596" width="12.42578125" style="1" customWidth="1"/>
    <col min="4597" max="4597" width="9.85546875" style="1" customWidth="1"/>
    <col min="4598" max="4598" width="9" style="1" customWidth="1"/>
    <col min="4599" max="4599" width="11.42578125" style="1"/>
    <col min="4600" max="4600" width="13.85546875" style="1" bestFit="1" customWidth="1"/>
    <col min="4601" max="4607" width="11.42578125" style="1"/>
    <col min="4608" max="4608" width="29.140625" style="1" customWidth="1"/>
    <col min="4609" max="4615" width="11.42578125" style="1"/>
    <col min="4616" max="4616" width="21.85546875" style="1" customWidth="1"/>
    <col min="4617" max="4623" width="11.42578125" style="1"/>
    <col min="4624" max="4624" width="26.140625" style="1" customWidth="1"/>
    <col min="4625" max="4847" width="11.42578125" style="1"/>
    <col min="4848" max="4848" width="32.28515625" style="1" customWidth="1"/>
    <col min="4849" max="4851" width="12.7109375" style="1" bestFit="1" customWidth="1"/>
    <col min="4852" max="4852" width="12.42578125" style="1" customWidth="1"/>
    <col min="4853" max="4853" width="9.85546875" style="1" customWidth="1"/>
    <col min="4854" max="4854" width="9" style="1" customWidth="1"/>
    <col min="4855" max="4855" width="11.42578125" style="1"/>
    <col min="4856" max="4856" width="13.85546875" style="1" bestFit="1" customWidth="1"/>
    <col min="4857" max="4863" width="11.42578125" style="1"/>
    <col min="4864" max="4864" width="29.140625" style="1" customWidth="1"/>
    <col min="4865" max="4871" width="11.42578125" style="1"/>
    <col min="4872" max="4872" width="21.85546875" style="1" customWidth="1"/>
    <col min="4873" max="4879" width="11.42578125" style="1"/>
    <col min="4880" max="4880" width="26.140625" style="1" customWidth="1"/>
    <col min="4881" max="5103" width="11.42578125" style="1"/>
    <col min="5104" max="5104" width="32.28515625" style="1" customWidth="1"/>
    <col min="5105" max="5107" width="12.7109375" style="1" bestFit="1" customWidth="1"/>
    <col min="5108" max="5108" width="12.42578125" style="1" customWidth="1"/>
    <col min="5109" max="5109" width="9.85546875" style="1" customWidth="1"/>
    <col min="5110" max="5110" width="9" style="1" customWidth="1"/>
    <col min="5111" max="5111" width="11.42578125" style="1"/>
    <col min="5112" max="5112" width="13.85546875" style="1" bestFit="1" customWidth="1"/>
    <col min="5113" max="5119" width="11.42578125" style="1"/>
    <col min="5120" max="5120" width="29.140625" style="1" customWidth="1"/>
    <col min="5121" max="5127" width="11.42578125" style="1"/>
    <col min="5128" max="5128" width="21.85546875" style="1" customWidth="1"/>
    <col min="5129" max="5135" width="11.42578125" style="1"/>
    <col min="5136" max="5136" width="26.140625" style="1" customWidth="1"/>
    <col min="5137" max="5359" width="11.42578125" style="1"/>
    <col min="5360" max="5360" width="32.28515625" style="1" customWidth="1"/>
    <col min="5361" max="5363" width="12.7109375" style="1" bestFit="1" customWidth="1"/>
    <col min="5364" max="5364" width="12.42578125" style="1" customWidth="1"/>
    <col min="5365" max="5365" width="9.85546875" style="1" customWidth="1"/>
    <col min="5366" max="5366" width="9" style="1" customWidth="1"/>
    <col min="5367" max="5367" width="11.42578125" style="1"/>
    <col min="5368" max="5368" width="13.85546875" style="1" bestFit="1" customWidth="1"/>
    <col min="5369" max="5375" width="11.42578125" style="1"/>
    <col min="5376" max="5376" width="29.140625" style="1" customWidth="1"/>
    <col min="5377" max="5383" width="11.42578125" style="1"/>
    <col min="5384" max="5384" width="21.85546875" style="1" customWidth="1"/>
    <col min="5385" max="5391" width="11.42578125" style="1"/>
    <col min="5392" max="5392" width="26.140625" style="1" customWidth="1"/>
    <col min="5393" max="5615" width="11.42578125" style="1"/>
    <col min="5616" max="5616" width="32.28515625" style="1" customWidth="1"/>
    <col min="5617" max="5619" width="12.7109375" style="1" bestFit="1" customWidth="1"/>
    <col min="5620" max="5620" width="12.42578125" style="1" customWidth="1"/>
    <col min="5621" max="5621" width="9.85546875" style="1" customWidth="1"/>
    <col min="5622" max="5622" width="9" style="1" customWidth="1"/>
    <col min="5623" max="5623" width="11.42578125" style="1"/>
    <col min="5624" max="5624" width="13.85546875" style="1" bestFit="1" customWidth="1"/>
    <col min="5625" max="5631" width="11.42578125" style="1"/>
    <col min="5632" max="5632" width="29.140625" style="1" customWidth="1"/>
    <col min="5633" max="5639" width="11.42578125" style="1"/>
    <col min="5640" max="5640" width="21.85546875" style="1" customWidth="1"/>
    <col min="5641" max="5647" width="11.42578125" style="1"/>
    <col min="5648" max="5648" width="26.140625" style="1" customWidth="1"/>
    <col min="5649" max="5871" width="11.42578125" style="1"/>
    <col min="5872" max="5872" width="32.28515625" style="1" customWidth="1"/>
    <col min="5873" max="5875" width="12.7109375" style="1" bestFit="1" customWidth="1"/>
    <col min="5876" max="5876" width="12.42578125" style="1" customWidth="1"/>
    <col min="5877" max="5877" width="9.85546875" style="1" customWidth="1"/>
    <col min="5878" max="5878" width="9" style="1" customWidth="1"/>
    <col min="5879" max="5879" width="11.42578125" style="1"/>
    <col min="5880" max="5880" width="13.85546875" style="1" bestFit="1" customWidth="1"/>
    <col min="5881" max="5887" width="11.42578125" style="1"/>
    <col min="5888" max="5888" width="29.140625" style="1" customWidth="1"/>
    <col min="5889" max="5895" width="11.42578125" style="1"/>
    <col min="5896" max="5896" width="21.85546875" style="1" customWidth="1"/>
    <col min="5897" max="5903" width="11.42578125" style="1"/>
    <col min="5904" max="5904" width="26.140625" style="1" customWidth="1"/>
    <col min="5905" max="6127" width="11.42578125" style="1"/>
    <col min="6128" max="6128" width="32.28515625" style="1" customWidth="1"/>
    <col min="6129" max="6131" width="12.7109375" style="1" bestFit="1" customWidth="1"/>
    <col min="6132" max="6132" width="12.42578125" style="1" customWidth="1"/>
    <col min="6133" max="6133" width="9.85546875" style="1" customWidth="1"/>
    <col min="6134" max="6134" width="9" style="1" customWidth="1"/>
    <col min="6135" max="6135" width="11.42578125" style="1"/>
    <col min="6136" max="6136" width="13.85546875" style="1" bestFit="1" customWidth="1"/>
    <col min="6137" max="6143" width="11.42578125" style="1"/>
    <col min="6144" max="6144" width="29.140625" style="1" customWidth="1"/>
    <col min="6145" max="6151" width="11.42578125" style="1"/>
    <col min="6152" max="6152" width="21.85546875" style="1" customWidth="1"/>
    <col min="6153" max="6159" width="11.42578125" style="1"/>
    <col min="6160" max="6160" width="26.140625" style="1" customWidth="1"/>
    <col min="6161" max="6383" width="11.42578125" style="1"/>
    <col min="6384" max="6384" width="32.28515625" style="1" customWidth="1"/>
    <col min="6385" max="6387" width="12.7109375" style="1" bestFit="1" customWidth="1"/>
    <col min="6388" max="6388" width="12.42578125" style="1" customWidth="1"/>
    <col min="6389" max="6389" width="9.85546875" style="1" customWidth="1"/>
    <col min="6390" max="6390" width="9" style="1" customWidth="1"/>
    <col min="6391" max="6391" width="11.42578125" style="1"/>
    <col min="6392" max="6392" width="13.85546875" style="1" bestFit="1" customWidth="1"/>
    <col min="6393" max="6399" width="11.42578125" style="1"/>
    <col min="6400" max="6400" width="29.140625" style="1" customWidth="1"/>
    <col min="6401" max="6407" width="11.42578125" style="1"/>
    <col min="6408" max="6408" width="21.85546875" style="1" customWidth="1"/>
    <col min="6409" max="6415" width="11.42578125" style="1"/>
    <col min="6416" max="6416" width="26.140625" style="1" customWidth="1"/>
    <col min="6417" max="6639" width="11.42578125" style="1"/>
    <col min="6640" max="6640" width="32.28515625" style="1" customWidth="1"/>
    <col min="6641" max="6643" width="12.7109375" style="1" bestFit="1" customWidth="1"/>
    <col min="6644" max="6644" width="12.42578125" style="1" customWidth="1"/>
    <col min="6645" max="6645" width="9.85546875" style="1" customWidth="1"/>
    <col min="6646" max="6646" width="9" style="1" customWidth="1"/>
    <col min="6647" max="6647" width="11.42578125" style="1"/>
    <col min="6648" max="6648" width="13.85546875" style="1" bestFit="1" customWidth="1"/>
    <col min="6649" max="6655" width="11.42578125" style="1"/>
    <col min="6656" max="6656" width="29.140625" style="1" customWidth="1"/>
    <col min="6657" max="6663" width="11.42578125" style="1"/>
    <col min="6664" max="6664" width="21.85546875" style="1" customWidth="1"/>
    <col min="6665" max="6671" width="11.42578125" style="1"/>
    <col min="6672" max="6672" width="26.140625" style="1" customWidth="1"/>
    <col min="6673" max="6895" width="11.42578125" style="1"/>
    <col min="6896" max="6896" width="32.28515625" style="1" customWidth="1"/>
    <col min="6897" max="6899" width="12.7109375" style="1" bestFit="1" customWidth="1"/>
    <col min="6900" max="6900" width="12.42578125" style="1" customWidth="1"/>
    <col min="6901" max="6901" width="9.85546875" style="1" customWidth="1"/>
    <col min="6902" max="6902" width="9" style="1" customWidth="1"/>
    <col min="6903" max="6903" width="11.42578125" style="1"/>
    <col min="6904" max="6904" width="13.85546875" style="1" bestFit="1" customWidth="1"/>
    <col min="6905" max="6911" width="11.42578125" style="1"/>
    <col min="6912" max="6912" width="29.140625" style="1" customWidth="1"/>
    <col min="6913" max="6919" width="11.42578125" style="1"/>
    <col min="6920" max="6920" width="21.85546875" style="1" customWidth="1"/>
    <col min="6921" max="6927" width="11.42578125" style="1"/>
    <col min="6928" max="6928" width="26.140625" style="1" customWidth="1"/>
    <col min="6929" max="7151" width="11.42578125" style="1"/>
    <col min="7152" max="7152" width="32.28515625" style="1" customWidth="1"/>
    <col min="7153" max="7155" width="12.7109375" style="1" bestFit="1" customWidth="1"/>
    <col min="7156" max="7156" width="12.42578125" style="1" customWidth="1"/>
    <col min="7157" max="7157" width="9.85546875" style="1" customWidth="1"/>
    <col min="7158" max="7158" width="9" style="1" customWidth="1"/>
    <col min="7159" max="7159" width="11.42578125" style="1"/>
    <col min="7160" max="7160" width="13.85546875" style="1" bestFit="1" customWidth="1"/>
    <col min="7161" max="7167" width="11.42578125" style="1"/>
    <col min="7168" max="7168" width="29.140625" style="1" customWidth="1"/>
    <col min="7169" max="7175" width="11.42578125" style="1"/>
    <col min="7176" max="7176" width="21.85546875" style="1" customWidth="1"/>
    <col min="7177" max="7183" width="11.42578125" style="1"/>
    <col min="7184" max="7184" width="26.140625" style="1" customWidth="1"/>
    <col min="7185" max="7407" width="11.42578125" style="1"/>
    <col min="7408" max="7408" width="32.28515625" style="1" customWidth="1"/>
    <col min="7409" max="7411" width="12.7109375" style="1" bestFit="1" customWidth="1"/>
    <col min="7412" max="7412" width="12.42578125" style="1" customWidth="1"/>
    <col min="7413" max="7413" width="9.85546875" style="1" customWidth="1"/>
    <col min="7414" max="7414" width="9" style="1" customWidth="1"/>
    <col min="7415" max="7415" width="11.42578125" style="1"/>
    <col min="7416" max="7416" width="13.85546875" style="1" bestFit="1" customWidth="1"/>
    <col min="7417" max="7423" width="11.42578125" style="1"/>
    <col min="7424" max="7424" width="29.140625" style="1" customWidth="1"/>
    <col min="7425" max="7431" width="11.42578125" style="1"/>
    <col min="7432" max="7432" width="21.85546875" style="1" customWidth="1"/>
    <col min="7433" max="7439" width="11.42578125" style="1"/>
    <col min="7440" max="7440" width="26.140625" style="1" customWidth="1"/>
    <col min="7441" max="7663" width="11.42578125" style="1"/>
    <col min="7664" max="7664" width="32.28515625" style="1" customWidth="1"/>
    <col min="7665" max="7667" width="12.7109375" style="1" bestFit="1" customWidth="1"/>
    <col min="7668" max="7668" width="12.42578125" style="1" customWidth="1"/>
    <col min="7669" max="7669" width="9.85546875" style="1" customWidth="1"/>
    <col min="7670" max="7670" width="9" style="1" customWidth="1"/>
    <col min="7671" max="7671" width="11.42578125" style="1"/>
    <col min="7672" max="7672" width="13.85546875" style="1" bestFit="1" customWidth="1"/>
    <col min="7673" max="7679" width="11.42578125" style="1"/>
    <col min="7680" max="7680" width="29.140625" style="1" customWidth="1"/>
    <col min="7681" max="7687" width="11.42578125" style="1"/>
    <col min="7688" max="7688" width="21.85546875" style="1" customWidth="1"/>
    <col min="7689" max="7695" width="11.42578125" style="1"/>
    <col min="7696" max="7696" width="26.140625" style="1" customWidth="1"/>
    <col min="7697" max="7919" width="11.42578125" style="1"/>
    <col min="7920" max="7920" width="32.28515625" style="1" customWidth="1"/>
    <col min="7921" max="7923" width="12.7109375" style="1" bestFit="1" customWidth="1"/>
    <col min="7924" max="7924" width="12.42578125" style="1" customWidth="1"/>
    <col min="7925" max="7925" width="9.85546875" style="1" customWidth="1"/>
    <col min="7926" max="7926" width="9" style="1" customWidth="1"/>
    <col min="7927" max="7927" width="11.42578125" style="1"/>
    <col min="7928" max="7928" width="13.85546875" style="1" bestFit="1" customWidth="1"/>
    <col min="7929" max="7935" width="11.42578125" style="1"/>
    <col min="7936" max="7936" width="29.140625" style="1" customWidth="1"/>
    <col min="7937" max="7943" width="11.42578125" style="1"/>
    <col min="7944" max="7944" width="21.85546875" style="1" customWidth="1"/>
    <col min="7945" max="7951" width="11.42578125" style="1"/>
    <col min="7952" max="7952" width="26.140625" style="1" customWidth="1"/>
    <col min="7953" max="8175" width="11.42578125" style="1"/>
    <col min="8176" max="8176" width="32.28515625" style="1" customWidth="1"/>
    <col min="8177" max="8179" width="12.7109375" style="1" bestFit="1" customWidth="1"/>
    <col min="8180" max="8180" width="12.42578125" style="1" customWidth="1"/>
    <col min="8181" max="8181" width="9.85546875" style="1" customWidth="1"/>
    <col min="8182" max="8182" width="9" style="1" customWidth="1"/>
    <col min="8183" max="8183" width="11.42578125" style="1"/>
    <col min="8184" max="8184" width="13.85546875" style="1" bestFit="1" customWidth="1"/>
    <col min="8185" max="8191" width="11.42578125" style="1"/>
    <col min="8192" max="8192" width="29.140625" style="1" customWidth="1"/>
    <col min="8193" max="8199" width="11.42578125" style="1"/>
    <col min="8200" max="8200" width="21.85546875" style="1" customWidth="1"/>
    <col min="8201" max="8207" width="11.42578125" style="1"/>
    <col min="8208" max="8208" width="26.140625" style="1" customWidth="1"/>
    <col min="8209" max="8431" width="11.42578125" style="1"/>
    <col min="8432" max="8432" width="32.28515625" style="1" customWidth="1"/>
    <col min="8433" max="8435" width="12.7109375" style="1" bestFit="1" customWidth="1"/>
    <col min="8436" max="8436" width="12.42578125" style="1" customWidth="1"/>
    <col min="8437" max="8437" width="9.85546875" style="1" customWidth="1"/>
    <col min="8438" max="8438" width="9" style="1" customWidth="1"/>
    <col min="8439" max="8439" width="11.42578125" style="1"/>
    <col min="8440" max="8440" width="13.85546875" style="1" bestFit="1" customWidth="1"/>
    <col min="8441" max="8447" width="11.42578125" style="1"/>
    <col min="8448" max="8448" width="29.140625" style="1" customWidth="1"/>
    <col min="8449" max="8455" width="11.42578125" style="1"/>
    <col min="8456" max="8456" width="21.85546875" style="1" customWidth="1"/>
    <col min="8457" max="8463" width="11.42578125" style="1"/>
    <col min="8464" max="8464" width="26.140625" style="1" customWidth="1"/>
    <col min="8465" max="8687" width="11.42578125" style="1"/>
    <col min="8688" max="8688" width="32.28515625" style="1" customWidth="1"/>
    <col min="8689" max="8691" width="12.7109375" style="1" bestFit="1" customWidth="1"/>
    <col min="8692" max="8692" width="12.42578125" style="1" customWidth="1"/>
    <col min="8693" max="8693" width="9.85546875" style="1" customWidth="1"/>
    <col min="8694" max="8694" width="9" style="1" customWidth="1"/>
    <col min="8695" max="8695" width="11.42578125" style="1"/>
    <col min="8696" max="8696" width="13.85546875" style="1" bestFit="1" customWidth="1"/>
    <col min="8697" max="8703" width="11.42578125" style="1"/>
    <col min="8704" max="8704" width="29.140625" style="1" customWidth="1"/>
    <col min="8705" max="8711" width="11.42578125" style="1"/>
    <col min="8712" max="8712" width="21.85546875" style="1" customWidth="1"/>
    <col min="8713" max="8719" width="11.42578125" style="1"/>
    <col min="8720" max="8720" width="26.140625" style="1" customWidth="1"/>
    <col min="8721" max="8943" width="11.42578125" style="1"/>
    <col min="8944" max="8944" width="32.28515625" style="1" customWidth="1"/>
    <col min="8945" max="8947" width="12.7109375" style="1" bestFit="1" customWidth="1"/>
    <col min="8948" max="8948" width="12.42578125" style="1" customWidth="1"/>
    <col min="8949" max="8949" width="9.85546875" style="1" customWidth="1"/>
    <col min="8950" max="8950" width="9" style="1" customWidth="1"/>
    <col min="8951" max="8951" width="11.42578125" style="1"/>
    <col min="8952" max="8952" width="13.85546875" style="1" bestFit="1" customWidth="1"/>
    <col min="8953" max="8959" width="11.42578125" style="1"/>
    <col min="8960" max="8960" width="29.140625" style="1" customWidth="1"/>
    <col min="8961" max="8967" width="11.42578125" style="1"/>
    <col min="8968" max="8968" width="21.85546875" style="1" customWidth="1"/>
    <col min="8969" max="8975" width="11.42578125" style="1"/>
    <col min="8976" max="8976" width="26.140625" style="1" customWidth="1"/>
    <col min="8977" max="9199" width="11.42578125" style="1"/>
    <col min="9200" max="9200" width="32.28515625" style="1" customWidth="1"/>
    <col min="9201" max="9203" width="12.7109375" style="1" bestFit="1" customWidth="1"/>
    <col min="9204" max="9204" width="12.42578125" style="1" customWidth="1"/>
    <col min="9205" max="9205" width="9.85546875" style="1" customWidth="1"/>
    <col min="9206" max="9206" width="9" style="1" customWidth="1"/>
    <col min="9207" max="9207" width="11.42578125" style="1"/>
    <col min="9208" max="9208" width="13.85546875" style="1" bestFit="1" customWidth="1"/>
    <col min="9209" max="9215" width="11.42578125" style="1"/>
    <col min="9216" max="9216" width="29.140625" style="1" customWidth="1"/>
    <col min="9217" max="9223" width="11.42578125" style="1"/>
    <col min="9224" max="9224" width="21.85546875" style="1" customWidth="1"/>
    <col min="9225" max="9231" width="11.42578125" style="1"/>
    <col min="9232" max="9232" width="26.140625" style="1" customWidth="1"/>
    <col min="9233" max="9455" width="11.42578125" style="1"/>
    <col min="9456" max="9456" width="32.28515625" style="1" customWidth="1"/>
    <col min="9457" max="9459" width="12.7109375" style="1" bestFit="1" customWidth="1"/>
    <col min="9460" max="9460" width="12.42578125" style="1" customWidth="1"/>
    <col min="9461" max="9461" width="9.85546875" style="1" customWidth="1"/>
    <col min="9462" max="9462" width="9" style="1" customWidth="1"/>
    <col min="9463" max="9463" width="11.42578125" style="1"/>
    <col min="9464" max="9464" width="13.85546875" style="1" bestFit="1" customWidth="1"/>
    <col min="9465" max="9471" width="11.42578125" style="1"/>
    <col min="9472" max="9472" width="29.140625" style="1" customWidth="1"/>
    <col min="9473" max="9479" width="11.42578125" style="1"/>
    <col min="9480" max="9480" width="21.85546875" style="1" customWidth="1"/>
    <col min="9481" max="9487" width="11.42578125" style="1"/>
    <col min="9488" max="9488" width="26.140625" style="1" customWidth="1"/>
    <col min="9489" max="9711" width="11.42578125" style="1"/>
    <col min="9712" max="9712" width="32.28515625" style="1" customWidth="1"/>
    <col min="9713" max="9715" width="12.7109375" style="1" bestFit="1" customWidth="1"/>
    <col min="9716" max="9716" width="12.42578125" style="1" customWidth="1"/>
    <col min="9717" max="9717" width="9.85546875" style="1" customWidth="1"/>
    <col min="9718" max="9718" width="9" style="1" customWidth="1"/>
    <col min="9719" max="9719" width="11.42578125" style="1"/>
    <col min="9720" max="9720" width="13.85546875" style="1" bestFit="1" customWidth="1"/>
    <col min="9721" max="9727" width="11.42578125" style="1"/>
    <col min="9728" max="9728" width="29.140625" style="1" customWidth="1"/>
    <col min="9729" max="9735" width="11.42578125" style="1"/>
    <col min="9736" max="9736" width="21.85546875" style="1" customWidth="1"/>
    <col min="9737" max="9743" width="11.42578125" style="1"/>
    <col min="9744" max="9744" width="26.140625" style="1" customWidth="1"/>
    <col min="9745" max="9967" width="11.42578125" style="1"/>
    <col min="9968" max="9968" width="32.28515625" style="1" customWidth="1"/>
    <col min="9969" max="9971" width="12.7109375" style="1" bestFit="1" customWidth="1"/>
    <col min="9972" max="9972" width="12.42578125" style="1" customWidth="1"/>
    <col min="9973" max="9973" width="9.85546875" style="1" customWidth="1"/>
    <col min="9974" max="9974" width="9" style="1" customWidth="1"/>
    <col min="9975" max="9975" width="11.42578125" style="1"/>
    <col min="9976" max="9976" width="13.85546875" style="1" bestFit="1" customWidth="1"/>
    <col min="9977" max="9983" width="11.42578125" style="1"/>
    <col min="9984" max="9984" width="29.140625" style="1" customWidth="1"/>
    <col min="9985" max="9991" width="11.42578125" style="1"/>
    <col min="9992" max="9992" width="21.85546875" style="1" customWidth="1"/>
    <col min="9993" max="9999" width="11.42578125" style="1"/>
    <col min="10000" max="10000" width="26.140625" style="1" customWidth="1"/>
    <col min="10001" max="10223" width="11.42578125" style="1"/>
    <col min="10224" max="10224" width="32.28515625" style="1" customWidth="1"/>
    <col min="10225" max="10227" width="12.7109375" style="1" bestFit="1" customWidth="1"/>
    <col min="10228" max="10228" width="12.42578125" style="1" customWidth="1"/>
    <col min="10229" max="10229" width="9.85546875" style="1" customWidth="1"/>
    <col min="10230" max="10230" width="9" style="1" customWidth="1"/>
    <col min="10231" max="10231" width="11.42578125" style="1"/>
    <col min="10232" max="10232" width="13.85546875" style="1" bestFit="1" customWidth="1"/>
    <col min="10233" max="10239" width="11.42578125" style="1"/>
    <col min="10240" max="10240" width="29.140625" style="1" customWidth="1"/>
    <col min="10241" max="10247" width="11.42578125" style="1"/>
    <col min="10248" max="10248" width="21.85546875" style="1" customWidth="1"/>
    <col min="10249" max="10255" width="11.42578125" style="1"/>
    <col min="10256" max="10256" width="26.140625" style="1" customWidth="1"/>
    <col min="10257" max="10479" width="11.42578125" style="1"/>
    <col min="10480" max="10480" width="32.28515625" style="1" customWidth="1"/>
    <col min="10481" max="10483" width="12.7109375" style="1" bestFit="1" customWidth="1"/>
    <col min="10484" max="10484" width="12.42578125" style="1" customWidth="1"/>
    <col min="10485" max="10485" width="9.85546875" style="1" customWidth="1"/>
    <col min="10486" max="10486" width="9" style="1" customWidth="1"/>
    <col min="10487" max="10487" width="11.42578125" style="1"/>
    <col min="10488" max="10488" width="13.85546875" style="1" bestFit="1" customWidth="1"/>
    <col min="10489" max="10495" width="11.42578125" style="1"/>
    <col min="10496" max="10496" width="29.140625" style="1" customWidth="1"/>
    <col min="10497" max="10503" width="11.42578125" style="1"/>
    <col min="10504" max="10504" width="21.85546875" style="1" customWidth="1"/>
    <col min="10505" max="10511" width="11.42578125" style="1"/>
    <col min="10512" max="10512" width="26.140625" style="1" customWidth="1"/>
    <col min="10513" max="10735" width="11.42578125" style="1"/>
    <col min="10736" max="10736" width="32.28515625" style="1" customWidth="1"/>
    <col min="10737" max="10739" width="12.7109375" style="1" bestFit="1" customWidth="1"/>
    <col min="10740" max="10740" width="12.42578125" style="1" customWidth="1"/>
    <col min="10741" max="10741" width="9.85546875" style="1" customWidth="1"/>
    <col min="10742" max="10742" width="9" style="1" customWidth="1"/>
    <col min="10743" max="10743" width="11.42578125" style="1"/>
    <col min="10744" max="10744" width="13.85546875" style="1" bestFit="1" customWidth="1"/>
    <col min="10745" max="10751" width="11.42578125" style="1"/>
    <col min="10752" max="10752" width="29.140625" style="1" customWidth="1"/>
    <col min="10753" max="10759" width="11.42578125" style="1"/>
    <col min="10760" max="10760" width="21.85546875" style="1" customWidth="1"/>
    <col min="10761" max="10767" width="11.42578125" style="1"/>
    <col min="10768" max="10768" width="26.140625" style="1" customWidth="1"/>
    <col min="10769" max="10991" width="11.42578125" style="1"/>
    <col min="10992" max="10992" width="32.28515625" style="1" customWidth="1"/>
    <col min="10993" max="10995" width="12.7109375" style="1" bestFit="1" customWidth="1"/>
    <col min="10996" max="10996" width="12.42578125" style="1" customWidth="1"/>
    <col min="10997" max="10997" width="9.85546875" style="1" customWidth="1"/>
    <col min="10998" max="10998" width="9" style="1" customWidth="1"/>
    <col min="10999" max="10999" width="11.42578125" style="1"/>
    <col min="11000" max="11000" width="13.85546875" style="1" bestFit="1" customWidth="1"/>
    <col min="11001" max="11007" width="11.42578125" style="1"/>
    <col min="11008" max="11008" width="29.140625" style="1" customWidth="1"/>
    <col min="11009" max="11015" width="11.42578125" style="1"/>
    <col min="11016" max="11016" width="21.85546875" style="1" customWidth="1"/>
    <col min="11017" max="11023" width="11.42578125" style="1"/>
    <col min="11024" max="11024" width="26.140625" style="1" customWidth="1"/>
    <col min="11025" max="11247" width="11.42578125" style="1"/>
    <col min="11248" max="11248" width="32.28515625" style="1" customWidth="1"/>
    <col min="11249" max="11251" width="12.7109375" style="1" bestFit="1" customWidth="1"/>
    <col min="11252" max="11252" width="12.42578125" style="1" customWidth="1"/>
    <col min="11253" max="11253" width="9.85546875" style="1" customWidth="1"/>
    <col min="11254" max="11254" width="9" style="1" customWidth="1"/>
    <col min="11255" max="11255" width="11.42578125" style="1"/>
    <col min="11256" max="11256" width="13.85546875" style="1" bestFit="1" customWidth="1"/>
    <col min="11257" max="11263" width="11.42578125" style="1"/>
    <col min="11264" max="11264" width="29.140625" style="1" customWidth="1"/>
    <col min="11265" max="11271" width="11.42578125" style="1"/>
    <col min="11272" max="11272" width="21.85546875" style="1" customWidth="1"/>
    <col min="11273" max="11279" width="11.42578125" style="1"/>
    <col min="11280" max="11280" width="26.140625" style="1" customWidth="1"/>
    <col min="11281" max="11503" width="11.42578125" style="1"/>
    <col min="11504" max="11504" width="32.28515625" style="1" customWidth="1"/>
    <col min="11505" max="11507" width="12.7109375" style="1" bestFit="1" customWidth="1"/>
    <col min="11508" max="11508" width="12.42578125" style="1" customWidth="1"/>
    <col min="11509" max="11509" width="9.85546875" style="1" customWidth="1"/>
    <col min="11510" max="11510" width="9" style="1" customWidth="1"/>
    <col min="11511" max="11511" width="11.42578125" style="1"/>
    <col min="11512" max="11512" width="13.85546875" style="1" bestFit="1" customWidth="1"/>
    <col min="11513" max="11519" width="11.42578125" style="1"/>
    <col min="11520" max="11520" width="29.140625" style="1" customWidth="1"/>
    <col min="11521" max="11527" width="11.42578125" style="1"/>
    <col min="11528" max="11528" width="21.85546875" style="1" customWidth="1"/>
    <col min="11529" max="11535" width="11.42578125" style="1"/>
    <col min="11536" max="11536" width="26.140625" style="1" customWidth="1"/>
    <col min="11537" max="11759" width="11.42578125" style="1"/>
    <col min="11760" max="11760" width="32.28515625" style="1" customWidth="1"/>
    <col min="11761" max="11763" width="12.7109375" style="1" bestFit="1" customWidth="1"/>
    <col min="11764" max="11764" width="12.42578125" style="1" customWidth="1"/>
    <col min="11765" max="11765" width="9.85546875" style="1" customWidth="1"/>
    <col min="11766" max="11766" width="9" style="1" customWidth="1"/>
    <col min="11767" max="11767" width="11.42578125" style="1"/>
    <col min="11768" max="11768" width="13.85546875" style="1" bestFit="1" customWidth="1"/>
    <col min="11769" max="11775" width="11.42578125" style="1"/>
    <col min="11776" max="11776" width="29.140625" style="1" customWidth="1"/>
    <col min="11777" max="11783" width="11.42578125" style="1"/>
    <col min="11784" max="11784" width="21.85546875" style="1" customWidth="1"/>
    <col min="11785" max="11791" width="11.42578125" style="1"/>
    <col min="11792" max="11792" width="26.140625" style="1" customWidth="1"/>
    <col min="11793" max="12015" width="11.42578125" style="1"/>
    <col min="12016" max="12016" width="32.28515625" style="1" customWidth="1"/>
    <col min="12017" max="12019" width="12.7109375" style="1" bestFit="1" customWidth="1"/>
    <col min="12020" max="12020" width="12.42578125" style="1" customWidth="1"/>
    <col min="12021" max="12021" width="9.85546875" style="1" customWidth="1"/>
    <col min="12022" max="12022" width="9" style="1" customWidth="1"/>
    <col min="12023" max="12023" width="11.42578125" style="1"/>
    <col min="12024" max="12024" width="13.85546875" style="1" bestFit="1" customWidth="1"/>
    <col min="12025" max="12031" width="11.42578125" style="1"/>
    <col min="12032" max="12032" width="29.140625" style="1" customWidth="1"/>
    <col min="12033" max="12039" width="11.42578125" style="1"/>
    <col min="12040" max="12040" width="21.85546875" style="1" customWidth="1"/>
    <col min="12041" max="12047" width="11.42578125" style="1"/>
    <col min="12048" max="12048" width="26.140625" style="1" customWidth="1"/>
    <col min="12049" max="12271" width="11.42578125" style="1"/>
    <col min="12272" max="12272" width="32.28515625" style="1" customWidth="1"/>
    <col min="12273" max="12275" width="12.7109375" style="1" bestFit="1" customWidth="1"/>
    <col min="12276" max="12276" width="12.42578125" style="1" customWidth="1"/>
    <col min="12277" max="12277" width="9.85546875" style="1" customWidth="1"/>
    <col min="12278" max="12278" width="9" style="1" customWidth="1"/>
    <col min="12279" max="12279" width="11.42578125" style="1"/>
    <col min="12280" max="12280" width="13.85546875" style="1" bestFit="1" customWidth="1"/>
    <col min="12281" max="12287" width="11.42578125" style="1"/>
    <col min="12288" max="12288" width="29.140625" style="1" customWidth="1"/>
    <col min="12289" max="12295" width="11.42578125" style="1"/>
    <col min="12296" max="12296" width="21.85546875" style="1" customWidth="1"/>
    <col min="12297" max="12303" width="11.42578125" style="1"/>
    <col min="12304" max="12304" width="26.140625" style="1" customWidth="1"/>
    <col min="12305" max="12527" width="11.42578125" style="1"/>
    <col min="12528" max="12528" width="32.28515625" style="1" customWidth="1"/>
    <col min="12529" max="12531" width="12.7109375" style="1" bestFit="1" customWidth="1"/>
    <col min="12532" max="12532" width="12.42578125" style="1" customWidth="1"/>
    <col min="12533" max="12533" width="9.85546875" style="1" customWidth="1"/>
    <col min="12534" max="12534" width="9" style="1" customWidth="1"/>
    <col min="12535" max="12535" width="11.42578125" style="1"/>
    <col min="12536" max="12536" width="13.85546875" style="1" bestFit="1" customWidth="1"/>
    <col min="12537" max="12543" width="11.42578125" style="1"/>
    <col min="12544" max="12544" width="29.140625" style="1" customWidth="1"/>
    <col min="12545" max="12551" width="11.42578125" style="1"/>
    <col min="12552" max="12552" width="21.85546875" style="1" customWidth="1"/>
    <col min="12553" max="12559" width="11.42578125" style="1"/>
    <col min="12560" max="12560" width="26.140625" style="1" customWidth="1"/>
    <col min="12561" max="12783" width="11.42578125" style="1"/>
    <col min="12784" max="12784" width="32.28515625" style="1" customWidth="1"/>
    <col min="12785" max="12787" width="12.7109375" style="1" bestFit="1" customWidth="1"/>
    <col min="12788" max="12788" width="12.42578125" style="1" customWidth="1"/>
    <col min="12789" max="12789" width="9.85546875" style="1" customWidth="1"/>
    <col min="12790" max="12790" width="9" style="1" customWidth="1"/>
    <col min="12791" max="12791" width="11.42578125" style="1"/>
    <col min="12792" max="12792" width="13.85546875" style="1" bestFit="1" customWidth="1"/>
    <col min="12793" max="12799" width="11.42578125" style="1"/>
    <col min="12800" max="12800" width="29.140625" style="1" customWidth="1"/>
    <col min="12801" max="12807" width="11.42578125" style="1"/>
    <col min="12808" max="12808" width="21.85546875" style="1" customWidth="1"/>
    <col min="12809" max="12815" width="11.42578125" style="1"/>
    <col min="12816" max="12816" width="26.140625" style="1" customWidth="1"/>
    <col min="12817" max="13039" width="11.42578125" style="1"/>
    <col min="13040" max="13040" width="32.28515625" style="1" customWidth="1"/>
    <col min="13041" max="13043" width="12.7109375" style="1" bestFit="1" customWidth="1"/>
    <col min="13044" max="13044" width="12.42578125" style="1" customWidth="1"/>
    <col min="13045" max="13045" width="9.85546875" style="1" customWidth="1"/>
    <col min="13046" max="13046" width="9" style="1" customWidth="1"/>
    <col min="13047" max="13047" width="11.42578125" style="1"/>
    <col min="13048" max="13048" width="13.85546875" style="1" bestFit="1" customWidth="1"/>
    <col min="13049" max="13055" width="11.42578125" style="1"/>
    <col min="13056" max="13056" width="29.140625" style="1" customWidth="1"/>
    <col min="13057" max="13063" width="11.42578125" style="1"/>
    <col min="13064" max="13064" width="21.85546875" style="1" customWidth="1"/>
    <col min="13065" max="13071" width="11.42578125" style="1"/>
    <col min="13072" max="13072" width="26.140625" style="1" customWidth="1"/>
    <col min="13073" max="13295" width="11.42578125" style="1"/>
    <col min="13296" max="13296" width="32.28515625" style="1" customWidth="1"/>
    <col min="13297" max="13299" width="12.7109375" style="1" bestFit="1" customWidth="1"/>
    <col min="13300" max="13300" width="12.42578125" style="1" customWidth="1"/>
    <col min="13301" max="13301" width="9.85546875" style="1" customWidth="1"/>
    <col min="13302" max="13302" width="9" style="1" customWidth="1"/>
    <col min="13303" max="13303" width="11.42578125" style="1"/>
    <col min="13304" max="13304" width="13.85546875" style="1" bestFit="1" customWidth="1"/>
    <col min="13305" max="13311" width="11.42578125" style="1"/>
    <col min="13312" max="13312" width="29.140625" style="1" customWidth="1"/>
    <col min="13313" max="13319" width="11.42578125" style="1"/>
    <col min="13320" max="13320" width="21.85546875" style="1" customWidth="1"/>
    <col min="13321" max="13327" width="11.42578125" style="1"/>
    <col min="13328" max="13328" width="26.140625" style="1" customWidth="1"/>
    <col min="13329" max="13551" width="11.42578125" style="1"/>
    <col min="13552" max="13552" width="32.28515625" style="1" customWidth="1"/>
    <col min="13553" max="13555" width="12.7109375" style="1" bestFit="1" customWidth="1"/>
    <col min="13556" max="13556" width="12.42578125" style="1" customWidth="1"/>
    <col min="13557" max="13557" width="9.85546875" style="1" customWidth="1"/>
    <col min="13558" max="13558" width="9" style="1" customWidth="1"/>
    <col min="13559" max="13559" width="11.42578125" style="1"/>
    <col min="13560" max="13560" width="13.85546875" style="1" bestFit="1" customWidth="1"/>
    <col min="13561" max="13567" width="11.42578125" style="1"/>
    <col min="13568" max="13568" width="29.140625" style="1" customWidth="1"/>
    <col min="13569" max="13575" width="11.42578125" style="1"/>
    <col min="13576" max="13576" width="21.85546875" style="1" customWidth="1"/>
    <col min="13577" max="13583" width="11.42578125" style="1"/>
    <col min="13584" max="13584" width="26.140625" style="1" customWidth="1"/>
    <col min="13585" max="13807" width="11.42578125" style="1"/>
    <col min="13808" max="13808" width="32.28515625" style="1" customWidth="1"/>
    <col min="13809" max="13811" width="12.7109375" style="1" bestFit="1" customWidth="1"/>
    <col min="13812" max="13812" width="12.42578125" style="1" customWidth="1"/>
    <col min="13813" max="13813" width="9.85546875" style="1" customWidth="1"/>
    <col min="13814" max="13814" width="9" style="1" customWidth="1"/>
    <col min="13815" max="13815" width="11.42578125" style="1"/>
    <col min="13816" max="13816" width="13.85546875" style="1" bestFit="1" customWidth="1"/>
    <col min="13817" max="13823" width="11.42578125" style="1"/>
    <col min="13824" max="13824" width="29.140625" style="1" customWidth="1"/>
    <col min="13825" max="13831" width="11.42578125" style="1"/>
    <col min="13832" max="13832" width="21.85546875" style="1" customWidth="1"/>
    <col min="13833" max="13839" width="11.42578125" style="1"/>
    <col min="13840" max="13840" width="26.140625" style="1" customWidth="1"/>
    <col min="13841" max="14063" width="11.42578125" style="1"/>
    <col min="14064" max="14064" width="32.28515625" style="1" customWidth="1"/>
    <col min="14065" max="14067" width="12.7109375" style="1" bestFit="1" customWidth="1"/>
    <col min="14068" max="14068" width="12.42578125" style="1" customWidth="1"/>
    <col min="14069" max="14069" width="9.85546875" style="1" customWidth="1"/>
    <col min="14070" max="14070" width="9" style="1" customWidth="1"/>
    <col min="14071" max="14071" width="11.42578125" style="1"/>
    <col min="14072" max="14072" width="13.85546875" style="1" bestFit="1" customWidth="1"/>
    <col min="14073" max="14079" width="11.42578125" style="1"/>
    <col min="14080" max="14080" width="29.140625" style="1" customWidth="1"/>
    <col min="14081" max="14087" width="11.42578125" style="1"/>
    <col min="14088" max="14088" width="21.85546875" style="1" customWidth="1"/>
    <col min="14089" max="14095" width="11.42578125" style="1"/>
    <col min="14096" max="14096" width="26.140625" style="1" customWidth="1"/>
    <col min="14097" max="14319" width="11.42578125" style="1"/>
    <col min="14320" max="14320" width="32.28515625" style="1" customWidth="1"/>
    <col min="14321" max="14323" width="12.7109375" style="1" bestFit="1" customWidth="1"/>
    <col min="14324" max="14324" width="12.42578125" style="1" customWidth="1"/>
    <col min="14325" max="14325" width="9.85546875" style="1" customWidth="1"/>
    <col min="14326" max="14326" width="9" style="1" customWidth="1"/>
    <col min="14327" max="14327" width="11.42578125" style="1"/>
    <col min="14328" max="14328" width="13.85546875" style="1" bestFit="1" customWidth="1"/>
    <col min="14329" max="14335" width="11.42578125" style="1"/>
    <col min="14336" max="14336" width="29.140625" style="1" customWidth="1"/>
    <col min="14337" max="14343" width="11.42578125" style="1"/>
    <col min="14344" max="14344" width="21.85546875" style="1" customWidth="1"/>
    <col min="14345" max="14351" width="11.42578125" style="1"/>
    <col min="14352" max="14352" width="26.140625" style="1" customWidth="1"/>
    <col min="14353" max="14575" width="11.42578125" style="1"/>
    <col min="14576" max="14576" width="32.28515625" style="1" customWidth="1"/>
    <col min="14577" max="14579" width="12.7109375" style="1" bestFit="1" customWidth="1"/>
    <col min="14580" max="14580" width="12.42578125" style="1" customWidth="1"/>
    <col min="14581" max="14581" width="9.85546875" style="1" customWidth="1"/>
    <col min="14582" max="14582" width="9" style="1" customWidth="1"/>
    <col min="14583" max="14583" width="11.42578125" style="1"/>
    <col min="14584" max="14584" width="13.85546875" style="1" bestFit="1" customWidth="1"/>
    <col min="14585" max="14591" width="11.42578125" style="1"/>
    <col min="14592" max="14592" width="29.140625" style="1" customWidth="1"/>
    <col min="14593" max="14599" width="11.42578125" style="1"/>
    <col min="14600" max="14600" width="21.85546875" style="1" customWidth="1"/>
    <col min="14601" max="14607" width="11.42578125" style="1"/>
    <col min="14608" max="14608" width="26.140625" style="1" customWidth="1"/>
    <col min="14609" max="14831" width="11.42578125" style="1"/>
    <col min="14832" max="14832" width="32.28515625" style="1" customWidth="1"/>
    <col min="14833" max="14835" width="12.7109375" style="1" bestFit="1" customWidth="1"/>
    <col min="14836" max="14836" width="12.42578125" style="1" customWidth="1"/>
    <col min="14837" max="14837" width="9.85546875" style="1" customWidth="1"/>
    <col min="14838" max="14838" width="9" style="1" customWidth="1"/>
    <col min="14839" max="14839" width="11.42578125" style="1"/>
    <col min="14840" max="14840" width="13.85546875" style="1" bestFit="1" customWidth="1"/>
    <col min="14841" max="14847" width="11.42578125" style="1"/>
    <col min="14848" max="14848" width="29.140625" style="1" customWidth="1"/>
    <col min="14849" max="14855" width="11.42578125" style="1"/>
    <col min="14856" max="14856" width="21.85546875" style="1" customWidth="1"/>
    <col min="14857" max="14863" width="11.42578125" style="1"/>
    <col min="14864" max="14864" width="26.140625" style="1" customWidth="1"/>
    <col min="14865" max="15087" width="11.42578125" style="1"/>
    <col min="15088" max="15088" width="32.28515625" style="1" customWidth="1"/>
    <col min="15089" max="15091" width="12.7109375" style="1" bestFit="1" customWidth="1"/>
    <col min="15092" max="15092" width="12.42578125" style="1" customWidth="1"/>
    <col min="15093" max="15093" width="9.85546875" style="1" customWidth="1"/>
    <col min="15094" max="15094" width="9" style="1" customWidth="1"/>
    <col min="15095" max="15095" width="11.42578125" style="1"/>
    <col min="15096" max="15096" width="13.85546875" style="1" bestFit="1" customWidth="1"/>
    <col min="15097" max="15103" width="11.42578125" style="1"/>
    <col min="15104" max="15104" width="29.140625" style="1" customWidth="1"/>
    <col min="15105" max="15111" width="11.42578125" style="1"/>
    <col min="15112" max="15112" width="21.85546875" style="1" customWidth="1"/>
    <col min="15113" max="15119" width="11.42578125" style="1"/>
    <col min="15120" max="15120" width="26.140625" style="1" customWidth="1"/>
    <col min="15121" max="15343" width="11.42578125" style="1"/>
    <col min="15344" max="15344" width="32.28515625" style="1" customWidth="1"/>
    <col min="15345" max="15347" width="12.7109375" style="1" bestFit="1" customWidth="1"/>
    <col min="15348" max="15348" width="12.42578125" style="1" customWidth="1"/>
    <col min="15349" max="15349" width="9.85546875" style="1" customWidth="1"/>
    <col min="15350" max="15350" width="9" style="1" customWidth="1"/>
    <col min="15351" max="15351" width="11.42578125" style="1"/>
    <col min="15352" max="15352" width="13.85546875" style="1" bestFit="1" customWidth="1"/>
    <col min="15353" max="15359" width="11.42578125" style="1"/>
    <col min="15360" max="15360" width="29.140625" style="1" customWidth="1"/>
    <col min="15361" max="15367" width="11.42578125" style="1"/>
    <col min="15368" max="15368" width="21.85546875" style="1" customWidth="1"/>
    <col min="15369" max="15375" width="11.42578125" style="1"/>
    <col min="15376" max="15376" width="26.140625" style="1" customWidth="1"/>
    <col min="15377" max="15599" width="11.42578125" style="1"/>
    <col min="15600" max="15600" width="32.28515625" style="1" customWidth="1"/>
    <col min="15601" max="15603" width="12.7109375" style="1" bestFit="1" customWidth="1"/>
    <col min="15604" max="15604" width="12.42578125" style="1" customWidth="1"/>
    <col min="15605" max="15605" width="9.85546875" style="1" customWidth="1"/>
    <col min="15606" max="15606" width="9" style="1" customWidth="1"/>
    <col min="15607" max="15607" width="11.42578125" style="1"/>
    <col min="15608" max="15608" width="13.85546875" style="1" bestFit="1" customWidth="1"/>
    <col min="15609" max="15615" width="11.42578125" style="1"/>
    <col min="15616" max="15616" width="29.140625" style="1" customWidth="1"/>
    <col min="15617" max="15623" width="11.42578125" style="1"/>
    <col min="15624" max="15624" width="21.85546875" style="1" customWidth="1"/>
    <col min="15625" max="15631" width="11.42578125" style="1"/>
    <col min="15632" max="15632" width="26.140625" style="1" customWidth="1"/>
    <col min="15633" max="15855" width="11.42578125" style="1"/>
    <col min="15856" max="15856" width="32.28515625" style="1" customWidth="1"/>
    <col min="15857" max="15859" width="12.7109375" style="1" bestFit="1" customWidth="1"/>
    <col min="15860" max="15860" width="12.42578125" style="1" customWidth="1"/>
    <col min="15861" max="15861" width="9.85546875" style="1" customWidth="1"/>
    <col min="15862" max="15862" width="9" style="1" customWidth="1"/>
    <col min="15863" max="15863" width="11.42578125" style="1"/>
    <col min="15864" max="15864" width="13.85546875" style="1" bestFit="1" customWidth="1"/>
    <col min="15865" max="15871" width="11.42578125" style="1"/>
    <col min="15872" max="15872" width="29.140625" style="1" customWidth="1"/>
    <col min="15873" max="15879" width="11.42578125" style="1"/>
    <col min="15880" max="15880" width="21.85546875" style="1" customWidth="1"/>
    <col min="15881" max="15887" width="11.42578125" style="1"/>
    <col min="15888" max="15888" width="26.140625" style="1" customWidth="1"/>
    <col min="15889" max="16111" width="11.42578125" style="1"/>
    <col min="16112" max="16112" width="32.28515625" style="1" customWidth="1"/>
    <col min="16113" max="16115" width="12.7109375" style="1" bestFit="1" customWidth="1"/>
    <col min="16116" max="16116" width="12.42578125" style="1" customWidth="1"/>
    <col min="16117" max="16117" width="9.85546875" style="1" customWidth="1"/>
    <col min="16118" max="16118" width="9" style="1" customWidth="1"/>
    <col min="16119" max="16119" width="11.42578125" style="1"/>
    <col min="16120" max="16120" width="13.85546875" style="1" bestFit="1" customWidth="1"/>
    <col min="16121" max="16127" width="11.42578125" style="1"/>
    <col min="16128" max="16128" width="29.140625" style="1" customWidth="1"/>
    <col min="16129" max="16135" width="11.42578125" style="1"/>
    <col min="16136" max="16136" width="21.85546875" style="1" customWidth="1"/>
    <col min="16137" max="16143" width="11.42578125" style="1"/>
    <col min="16144" max="16144" width="26.140625" style="1" customWidth="1"/>
    <col min="16145" max="16384" width="11.42578125" style="1"/>
  </cols>
  <sheetData>
    <row r="1" spans="1:127" x14ac:dyDescent="0.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row>
    <row r="2" spans="1:127" x14ac:dyDescent="0.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x14ac:dyDescent="0.2">
      <c r="A3" s="3"/>
      <c r="B3" s="3"/>
      <c r="C3" s="3"/>
      <c r="D3" s="3"/>
      <c r="E3" s="3"/>
      <c r="F3" s="3"/>
      <c r="G3" s="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x14ac:dyDescent="0.2">
      <c r="A4" s="3" t="s">
        <v>0</v>
      </c>
      <c r="B4" s="3"/>
      <c r="C4" s="3"/>
      <c r="D4" s="3"/>
      <c r="E4" s="3"/>
      <c r="F4" s="3"/>
      <c r="G4" s="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x14ac:dyDescent="0.2">
      <c r="A5" s="3" t="s">
        <v>1</v>
      </c>
      <c r="B5" s="3"/>
      <c r="C5" s="3"/>
      <c r="D5" s="3"/>
      <c r="E5" s="3"/>
      <c r="F5" s="3"/>
      <c r="G5" s="3"/>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x14ac:dyDescent="0.2">
      <c r="A6" s="4" t="s">
        <v>3</v>
      </c>
      <c r="B6" s="4"/>
      <c r="C6" s="4"/>
      <c r="D6" s="4"/>
      <c r="E6" s="4"/>
      <c r="F6" s="4"/>
      <c r="G6" s="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row>
    <row r="7" spans="1:127" x14ac:dyDescent="0.2">
      <c r="A7" s="5"/>
      <c r="B7" s="6"/>
      <c r="C7" s="6"/>
      <c r="D7" s="6"/>
      <c r="E7" s="6"/>
      <c r="F7" s="6"/>
      <c r="G7" s="6"/>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row>
    <row r="8" spans="1:127" ht="12.75" customHeight="1" x14ac:dyDescent="0.2">
      <c r="A8" s="7" t="s">
        <v>4</v>
      </c>
      <c r="B8" s="8" t="s">
        <v>5</v>
      </c>
      <c r="C8" s="9"/>
      <c r="D8" s="10"/>
      <c r="E8" s="11" t="s">
        <v>6</v>
      </c>
      <c r="F8" s="9"/>
      <c r="G8" s="12"/>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row>
    <row r="9" spans="1:127" ht="15" customHeight="1" x14ac:dyDescent="0.2">
      <c r="A9" s="13"/>
      <c r="B9" s="14" t="s">
        <v>7</v>
      </c>
      <c r="C9" s="15" t="s">
        <v>8</v>
      </c>
      <c r="D9" s="10"/>
      <c r="E9" s="11" t="s">
        <v>9</v>
      </c>
      <c r="F9" s="10"/>
      <c r="G9" s="16">
        <v>2015</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row>
    <row r="10" spans="1:127" ht="26.25" customHeight="1" x14ac:dyDescent="0.2">
      <c r="A10" s="17"/>
      <c r="B10" s="18"/>
      <c r="C10" s="19" t="s">
        <v>10</v>
      </c>
      <c r="D10" s="20" t="s">
        <v>11</v>
      </c>
      <c r="E10" s="20" t="s">
        <v>12</v>
      </c>
      <c r="F10" s="19" t="s">
        <v>13</v>
      </c>
      <c r="G10" s="21" t="s">
        <v>14</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x14ac:dyDescent="0.2">
      <c r="A11" s="22" t="s">
        <v>15</v>
      </c>
      <c r="B11" s="23">
        <f>B13+B23+B38+B40</f>
        <v>70202467498.690002</v>
      </c>
      <c r="C11" s="23">
        <f t="shared" ref="C11:D11" si="0">C13+C23+C38+C40</f>
        <v>60495049279</v>
      </c>
      <c r="D11" s="23">
        <f t="shared" si="0"/>
        <v>70440582712.949997</v>
      </c>
      <c r="E11" s="23">
        <f>D11-C11</f>
        <v>9945533433.9499969</v>
      </c>
      <c r="F11" s="24">
        <f>(D11*100/C11)-100</f>
        <v>16.440243544693587</v>
      </c>
      <c r="G11" s="25">
        <f>(D11/1.033)/B11*100-100</f>
        <v>-2.8662308424407712</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s="31" customFormat="1" ht="7.5" customHeight="1" x14ac:dyDescent="0.2">
      <c r="A12" s="27"/>
      <c r="B12" s="28"/>
      <c r="C12" s="28"/>
      <c r="D12" s="28"/>
      <c r="E12" s="29"/>
      <c r="F12" s="30"/>
      <c r="G12" s="25"/>
    </row>
    <row r="13" spans="1:127" x14ac:dyDescent="0.2">
      <c r="A13" s="32" t="s">
        <v>16</v>
      </c>
      <c r="B13" s="33">
        <f>B14+B15+B16+B17+B18+B21</f>
        <v>4502259414</v>
      </c>
      <c r="C13" s="33">
        <f>C14+C15+C16+C17+C18+C21</f>
        <v>3041228646</v>
      </c>
      <c r="D13" s="33">
        <f>D14+D15+D16+D17+D18+D21</f>
        <v>4651386882.9499998</v>
      </c>
      <c r="E13" s="34">
        <f t="shared" ref="E13:E21" si="1">D13-C13</f>
        <v>1610158236.9499998</v>
      </c>
      <c r="F13" s="35">
        <f t="shared" ref="F13:F19" si="2">(D13*100/C13)-100</f>
        <v>52.9443335037559</v>
      </c>
      <c r="G13" s="25">
        <f t="shared" ref="G13:G14" si="3">(D13/1.033)/B13*100-100</f>
        <v>1.1888368645543324E-2</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row>
    <row r="14" spans="1:127" x14ac:dyDescent="0.2">
      <c r="A14" s="36" t="s">
        <v>17</v>
      </c>
      <c r="B14" s="37">
        <f>'INGR 3'!B8</f>
        <v>1236888612</v>
      </c>
      <c r="C14" s="37">
        <f>'INGR 3'!C8</f>
        <v>965550536</v>
      </c>
      <c r="D14" s="37">
        <f>'INGR 3'!D8</f>
        <v>1171962039</v>
      </c>
      <c r="E14" s="37">
        <f t="shared" si="1"/>
        <v>206411503</v>
      </c>
      <c r="F14" s="38">
        <f t="shared" si="2"/>
        <v>21.377597060336569</v>
      </c>
      <c r="G14" s="39">
        <f t="shared" si="3"/>
        <v>-8.2760746585260279</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row>
    <row r="15" spans="1:127" x14ac:dyDescent="0.2">
      <c r="A15" s="36" t="s">
        <v>18</v>
      </c>
      <c r="B15" s="37">
        <f>'INGR 4 '!B10</f>
        <v>0</v>
      </c>
      <c r="C15" s="37">
        <f>'INGR 4 '!C10</f>
        <v>0</v>
      </c>
      <c r="D15" s="37">
        <f>'INGR 4 '!D10</f>
        <v>0</v>
      </c>
      <c r="E15" s="37">
        <f t="shared" si="1"/>
        <v>0</v>
      </c>
      <c r="F15" s="38" t="s">
        <v>19</v>
      </c>
      <c r="G15" s="39" t="s">
        <v>19</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row>
    <row r="16" spans="1:127" x14ac:dyDescent="0.2">
      <c r="A16" s="36" t="s">
        <v>20</v>
      </c>
      <c r="B16" s="37">
        <f>'INGR 4 '!B12</f>
        <v>1330153460</v>
      </c>
      <c r="C16" s="37">
        <f>'INGR 4 '!C12</f>
        <v>1198122638</v>
      </c>
      <c r="D16" s="37">
        <f>'INGR 4 '!D12</f>
        <v>1441001420.95</v>
      </c>
      <c r="E16" s="37">
        <f t="shared" si="1"/>
        <v>242878782.95000005</v>
      </c>
      <c r="F16" s="38">
        <f t="shared" si="2"/>
        <v>20.271612875576096</v>
      </c>
      <c r="G16" s="39">
        <f t="shared" ref="G16:G38" si="4">(D16/1.033)/B16*100-100</f>
        <v>4.8726733875687671</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row>
    <row r="17" spans="1:127" x14ac:dyDescent="0.2">
      <c r="A17" s="36" t="s">
        <v>21</v>
      </c>
      <c r="B17" s="37">
        <f>'INGR 4 '!B14</f>
        <v>38190488</v>
      </c>
      <c r="C17" s="37">
        <f>'INGR 4 '!C14</f>
        <v>37014672</v>
      </c>
      <c r="D17" s="37">
        <f>'INGR 4 '!D14</f>
        <v>36978703</v>
      </c>
      <c r="E17" s="37">
        <f t="shared" si="1"/>
        <v>-35969</v>
      </c>
      <c r="F17" s="38">
        <f t="shared" si="2"/>
        <v>-9.717497969454314E-2</v>
      </c>
      <c r="G17" s="39">
        <f t="shared" si="4"/>
        <v>-6.2662169758269783</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row>
    <row r="18" spans="1:127" s="41" customFormat="1" ht="11.25" x14ac:dyDescent="0.2">
      <c r="A18" s="36" t="s">
        <v>22</v>
      </c>
      <c r="B18" s="40">
        <f>B19+B20</f>
        <v>1890899759</v>
      </c>
      <c r="C18" s="40">
        <f>C19+C20</f>
        <v>837901310</v>
      </c>
      <c r="D18" s="40">
        <f>D19+D20</f>
        <v>1999952187</v>
      </c>
      <c r="E18" s="40">
        <f>D18-C18</f>
        <v>1162050877</v>
      </c>
      <c r="F18" s="38">
        <f>(D18*100/C18)-100</f>
        <v>138.68588855649361</v>
      </c>
      <c r="G18" s="39">
        <f t="shared" si="4"/>
        <v>2.3884067508437283</v>
      </c>
    </row>
    <row r="19" spans="1:127" s="41" customFormat="1" ht="11.25" x14ac:dyDescent="0.2">
      <c r="A19" s="42" t="s">
        <v>23</v>
      </c>
      <c r="B19" s="43">
        <f>'INGR 4 '!B17</f>
        <v>1019852532</v>
      </c>
      <c r="C19" s="43">
        <f>'INGR 4 '!C17</f>
        <v>621021762</v>
      </c>
      <c r="D19" s="43">
        <f>'INGR 4 '!D17</f>
        <v>1358350365</v>
      </c>
      <c r="E19" s="44">
        <f t="shared" si="1"/>
        <v>737328603</v>
      </c>
      <c r="F19" s="45">
        <f t="shared" si="2"/>
        <v>118.72830359848163</v>
      </c>
      <c r="G19" s="39">
        <f>(D19/1.033)/B19*100-100</f>
        <v>28.935973549192539</v>
      </c>
    </row>
    <row r="20" spans="1:127" s="41" customFormat="1" ht="11.25" x14ac:dyDescent="0.2">
      <c r="A20" s="42" t="s">
        <v>24</v>
      </c>
      <c r="B20" s="46">
        <f>'INGR 4 '!B18</f>
        <v>871047227</v>
      </c>
      <c r="C20" s="46">
        <f>'INGR 4 '!C18</f>
        <v>216879548</v>
      </c>
      <c r="D20" s="46">
        <f>'INGR 4 '!D18</f>
        <v>641601822</v>
      </c>
      <c r="E20" s="37">
        <f t="shared" si="1"/>
        <v>424722274</v>
      </c>
      <c r="F20" s="38">
        <f>(D20*100/C20)-100</f>
        <v>195.83325302762069</v>
      </c>
      <c r="G20" s="39">
        <f t="shared" si="4"/>
        <v>-28.694412157820537</v>
      </c>
    </row>
    <row r="21" spans="1:127" s="41" customFormat="1" ht="45" x14ac:dyDescent="0.2">
      <c r="A21" s="42" t="s">
        <v>25</v>
      </c>
      <c r="B21" s="46">
        <f>'INGR 4 '!B20</f>
        <v>6127095</v>
      </c>
      <c r="C21" s="46">
        <f>'INGR 4 '!C20</f>
        <v>2639490</v>
      </c>
      <c r="D21" s="46">
        <f>'INGR 4 '!D20</f>
        <v>1492533</v>
      </c>
      <c r="E21" s="46">
        <f t="shared" si="1"/>
        <v>-1146957</v>
      </c>
      <c r="F21" s="47">
        <f>(D21*100/C21)-100</f>
        <v>-43.453735380698546</v>
      </c>
      <c r="G21" s="39">
        <f t="shared" si="4"/>
        <v>-76.418631410808501</v>
      </c>
    </row>
    <row r="22" spans="1:127" s="31" customFormat="1" ht="11.25" customHeight="1" x14ac:dyDescent="0.2">
      <c r="A22" s="48"/>
      <c r="B22" s="37"/>
      <c r="C22" s="37"/>
      <c r="D22" s="46"/>
      <c r="E22" s="37"/>
      <c r="F22" s="38"/>
      <c r="G22" s="39"/>
    </row>
    <row r="23" spans="1:127" s="31" customFormat="1" ht="31.5" customHeight="1" x14ac:dyDescent="0.2">
      <c r="A23" s="49" t="s">
        <v>26</v>
      </c>
      <c r="B23" s="34">
        <f>B25+B34</f>
        <v>61858073106</v>
      </c>
      <c r="C23" s="34">
        <f>C25+C34</f>
        <v>57453820632</v>
      </c>
      <c r="D23" s="34">
        <f>D25+D34</f>
        <v>63394372767</v>
      </c>
      <c r="E23" s="34">
        <f>E25+E34</f>
        <v>5940552135</v>
      </c>
      <c r="F23" s="35">
        <f>(D23*100/C23)-100</f>
        <v>10.339699030722585</v>
      </c>
      <c r="G23" s="25">
        <f t="shared" si="4"/>
        <v>-0.79033110535712581</v>
      </c>
    </row>
    <row r="24" spans="1:127" s="31" customFormat="1" ht="8.25" customHeight="1" x14ac:dyDescent="0.2">
      <c r="A24" s="48"/>
      <c r="B24" s="37"/>
      <c r="C24" s="37"/>
      <c r="D24" s="46"/>
      <c r="E24" s="37"/>
      <c r="F24" s="38"/>
      <c r="G24" s="39"/>
    </row>
    <row r="25" spans="1:127" x14ac:dyDescent="0.2">
      <c r="A25" s="50" t="s">
        <v>27</v>
      </c>
      <c r="B25" s="40">
        <f>SUM(B27:B31)</f>
        <v>59648325854</v>
      </c>
      <c r="C25" s="40">
        <f>SUM(C27:C31)</f>
        <v>55366580912</v>
      </c>
      <c r="D25" s="40">
        <f>SUM(D27:D31)</f>
        <v>61156344105</v>
      </c>
      <c r="E25" s="40">
        <f>SUM(E27:E31)</f>
        <v>5789763193</v>
      </c>
      <c r="F25" s="38">
        <f>(D25*100/C25)-100</f>
        <v>10.45714417908934</v>
      </c>
      <c r="G25" s="39">
        <f t="shared" si="4"/>
        <v>-0.7471616432120527</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row>
    <row r="26" spans="1:127" s="31" customFormat="1" ht="7.5" customHeight="1" x14ac:dyDescent="0.2">
      <c r="A26" s="27"/>
      <c r="B26" s="28"/>
      <c r="C26" s="28"/>
      <c r="D26" s="28"/>
      <c r="E26" s="52"/>
      <c r="F26" s="30"/>
      <c r="G26" s="39"/>
    </row>
    <row r="27" spans="1:127" x14ac:dyDescent="0.2">
      <c r="A27" s="36" t="s">
        <v>28</v>
      </c>
      <c r="B27" s="37">
        <f>'INGR 9'!B10</f>
        <v>15146145728</v>
      </c>
      <c r="C27" s="37">
        <f>'INGR 9'!C10</f>
        <v>15929505745</v>
      </c>
      <c r="D27" s="37">
        <f>'INGR 9'!D10</f>
        <v>16401219280</v>
      </c>
      <c r="E27" s="37">
        <f>D27-C27</f>
        <v>471713535</v>
      </c>
      <c r="F27" s="38">
        <f>(D27*100/C27)-100</f>
        <v>2.9612565672231455</v>
      </c>
      <c r="G27" s="39">
        <f t="shared" si="4"/>
        <v>4.8271268166544417</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row>
    <row r="28" spans="1:127" s="31" customFormat="1" ht="7.5" customHeight="1" x14ac:dyDescent="0.2">
      <c r="A28" s="27"/>
      <c r="B28" s="28"/>
      <c r="C28" s="28"/>
      <c r="D28" s="28"/>
      <c r="E28" s="53"/>
      <c r="F28" s="54"/>
      <c r="G28" s="39"/>
    </row>
    <row r="29" spans="1:127" x14ac:dyDescent="0.2">
      <c r="A29" s="55" t="s">
        <v>29</v>
      </c>
      <c r="B29" s="37">
        <f>'INGR 9'!B17</f>
        <v>34594756256</v>
      </c>
      <c r="C29" s="37">
        <f>'INGR 9'!C17</f>
        <v>34468069998</v>
      </c>
      <c r="D29" s="37">
        <f>'INGR 9'!D17</f>
        <v>33399401673</v>
      </c>
      <c r="E29" s="37">
        <f>D29-C29</f>
        <v>-1068668325</v>
      </c>
      <c r="F29" s="38">
        <f>(D29*100/C29)-100</f>
        <v>-3.1004588451340851</v>
      </c>
      <c r="G29" s="39">
        <f t="shared" si="4"/>
        <v>-6.5395021246413023</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row>
    <row r="30" spans="1:127" s="31" customFormat="1" ht="11.25" x14ac:dyDescent="0.2">
      <c r="A30" s="56"/>
      <c r="B30" s="57"/>
      <c r="C30" s="57" t="s">
        <v>30</v>
      </c>
      <c r="D30" s="57"/>
      <c r="E30" s="37"/>
      <c r="F30" s="38"/>
      <c r="G30" s="39"/>
    </row>
    <row r="31" spans="1:127" x14ac:dyDescent="0.2">
      <c r="A31" s="55" t="s">
        <v>31</v>
      </c>
      <c r="B31" s="37">
        <f>'INGR 9'!B29</f>
        <v>9907423870</v>
      </c>
      <c r="C31" s="37">
        <f>'INGR 9'!C29</f>
        <v>4969005169</v>
      </c>
      <c r="D31" s="37">
        <f>'INGR 9'!D29</f>
        <v>11355723152</v>
      </c>
      <c r="E31" s="37">
        <f>D31-C31</f>
        <v>6386717983</v>
      </c>
      <c r="F31" s="38">
        <f>(D31*100/C31)-100</f>
        <v>128.53111972683479</v>
      </c>
      <c r="G31" s="39">
        <f t="shared" si="4"/>
        <v>10.956750825384162</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row>
    <row r="32" spans="1:127" s="31" customFormat="1" ht="11.25" x14ac:dyDescent="0.2">
      <c r="A32" s="56"/>
      <c r="B32" s="57"/>
      <c r="C32" s="57"/>
      <c r="D32" s="57"/>
      <c r="E32" s="37"/>
      <c r="F32" s="38"/>
      <c r="G32" s="39"/>
    </row>
    <row r="33" spans="1:127" s="31" customFormat="1" ht="11.25" x14ac:dyDescent="0.2">
      <c r="A33" s="56"/>
      <c r="B33" s="57"/>
      <c r="C33" s="57"/>
      <c r="D33" s="57"/>
      <c r="E33" s="37"/>
      <c r="F33" s="38"/>
      <c r="G33" s="39"/>
    </row>
    <row r="34" spans="1:127" ht="25.5" customHeight="1" x14ac:dyDescent="0.2">
      <c r="A34" s="59" t="s">
        <v>32</v>
      </c>
      <c r="B34" s="40">
        <f>'INGR 9'!B32</f>
        <v>2209747252</v>
      </c>
      <c r="C34" s="40">
        <f>'INGR 9'!C32</f>
        <v>2087239720</v>
      </c>
      <c r="D34" s="40">
        <f>'INGR 9'!D32</f>
        <v>2238028662</v>
      </c>
      <c r="E34" s="40">
        <f>D34-C34</f>
        <v>150788942</v>
      </c>
      <c r="F34" s="38">
        <f>(D34*100/C34)-100</f>
        <v>7.2243231362040206</v>
      </c>
      <c r="G34" s="39">
        <f t="shared" si="4"/>
        <v>-1.9556164757272541</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1:127" s="31" customFormat="1" ht="13.5" customHeight="1" x14ac:dyDescent="0.2">
      <c r="A35" s="27"/>
      <c r="B35" s="28"/>
      <c r="C35" s="28"/>
      <c r="D35" s="28"/>
      <c r="E35" s="52"/>
      <c r="F35" s="30"/>
      <c r="G35" s="39"/>
    </row>
    <row r="36" spans="1:127" s="31" customFormat="1" ht="14.25" customHeight="1" x14ac:dyDescent="0.2">
      <c r="A36" s="60"/>
      <c r="B36" s="34"/>
      <c r="C36" s="34"/>
      <c r="D36" s="34"/>
      <c r="E36" s="34"/>
      <c r="F36" s="38"/>
      <c r="G36" s="39"/>
    </row>
    <row r="37" spans="1:127" s="31" customFormat="1" ht="14.25" customHeight="1" x14ac:dyDescent="0.2">
      <c r="A37" s="60"/>
      <c r="B37" s="34"/>
      <c r="C37" s="34"/>
      <c r="D37" s="34"/>
      <c r="E37" s="34"/>
      <c r="F37" s="38"/>
      <c r="G37" s="39"/>
    </row>
    <row r="38" spans="1:127" s="31" customFormat="1" ht="14.25" customHeight="1" x14ac:dyDescent="0.2">
      <c r="A38" s="49" t="s">
        <v>33</v>
      </c>
      <c r="B38" s="34">
        <f>'INGR 12'!B8</f>
        <v>442134978.69</v>
      </c>
      <c r="C38" s="34">
        <v>1</v>
      </c>
      <c r="D38" s="34">
        <f>'INGR 12'!D8</f>
        <v>1333723063</v>
      </c>
      <c r="E38" s="34">
        <f>D38-C38</f>
        <v>1333723062</v>
      </c>
      <c r="F38" s="35" t="s">
        <v>19</v>
      </c>
      <c r="G38" s="61">
        <f t="shared" si="4"/>
        <v>192.01856666445684</v>
      </c>
    </row>
    <row r="39" spans="1:127" s="31" customFormat="1" ht="14.25" customHeight="1" x14ac:dyDescent="0.2">
      <c r="A39" s="49"/>
      <c r="B39" s="34"/>
      <c r="C39" s="34"/>
      <c r="D39" s="34"/>
      <c r="E39" s="34"/>
      <c r="F39" s="35"/>
      <c r="G39" s="61"/>
    </row>
    <row r="40" spans="1:127" s="31" customFormat="1" ht="14.25" customHeight="1" x14ac:dyDescent="0.2">
      <c r="A40" s="49" t="s">
        <v>34</v>
      </c>
      <c r="B40" s="34">
        <f>1000000000+2400000000</f>
        <v>3400000000</v>
      </c>
      <c r="C40" s="34">
        <v>0</v>
      </c>
      <c r="D40" s="34">
        <v>1061100000</v>
      </c>
      <c r="E40" s="34">
        <f>D40-C40</f>
        <v>1061100000</v>
      </c>
      <c r="F40" s="35" t="s">
        <v>19</v>
      </c>
      <c r="G40" s="25">
        <f t="shared" ref="G40" si="5">(D40/1.033)/B40*100-100</f>
        <v>-69.788166960879209</v>
      </c>
    </row>
    <row r="41" spans="1:127" s="31" customFormat="1" ht="14.25" customHeight="1" x14ac:dyDescent="0.2">
      <c r="A41" s="60"/>
      <c r="B41" s="34"/>
      <c r="C41" s="34"/>
      <c r="D41" s="34"/>
      <c r="E41" s="62"/>
      <c r="F41" s="38"/>
      <c r="G41" s="39"/>
    </row>
    <row r="42" spans="1:127" x14ac:dyDescent="0.2">
      <c r="A42" s="63" t="s">
        <v>35</v>
      </c>
      <c r="B42" s="63"/>
      <c r="C42" s="63"/>
      <c r="D42" s="64"/>
      <c r="E42" s="65"/>
      <c r="F42" s="64"/>
      <c r="G42" s="64"/>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row>
    <row r="43" spans="1:127" ht="22.5" customHeight="1" x14ac:dyDescent="0.2">
      <c r="A43" s="66" t="s">
        <v>36</v>
      </c>
      <c r="B43" s="66"/>
      <c r="C43" s="66"/>
      <c r="D43" s="66"/>
      <c r="E43" s="66"/>
      <c r="F43" s="66"/>
      <c r="G43" s="6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row>
    <row r="44" spans="1:127" x14ac:dyDescent="0.2">
      <c r="A44" s="67" t="s">
        <v>37</v>
      </c>
      <c r="B44" s="67"/>
      <c r="C44" s="65"/>
      <c r="D44" s="68"/>
      <c r="E44" s="65"/>
      <c r="F44" s="65"/>
      <c r="G44" s="6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row>
    <row r="45" spans="1:127" x14ac:dyDescent="0.2">
      <c r="B45" s="6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row>
    <row r="46" spans="1:127" x14ac:dyDescent="0.2">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row>
    <row r="47" spans="1:127" x14ac:dyDescent="0.2">
      <c r="B47" s="69"/>
      <c r="D47" s="6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row>
    <row r="48" spans="1:127" x14ac:dyDescent="0.2">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row>
    <row r="49" spans="2:127" x14ac:dyDescent="0.2">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row>
    <row r="50" spans="2:127" x14ac:dyDescent="0.2">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row>
    <row r="51" spans="2:127" x14ac:dyDescent="0.2">
      <c r="B51" s="7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row>
    <row r="52" spans="2:127" x14ac:dyDescent="0.2">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row>
    <row r="53" spans="2:127" x14ac:dyDescent="0.2">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row>
    <row r="54" spans="2:127" x14ac:dyDescent="0.2">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row>
    <row r="55" spans="2:127" x14ac:dyDescent="0.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row>
    <row r="56" spans="2:127" x14ac:dyDescent="0.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row>
    <row r="57" spans="2:127" x14ac:dyDescent="0.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row>
    <row r="58" spans="2:127" x14ac:dyDescent="0.2">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row>
    <row r="59" spans="2:127" x14ac:dyDescent="0.2">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row>
    <row r="60" spans="2:127" x14ac:dyDescent="0.2">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row>
    <row r="61" spans="2:127" x14ac:dyDescent="0.2">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row>
    <row r="62" spans="2:127" x14ac:dyDescent="0.2">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row>
    <row r="63" spans="2:127" x14ac:dyDescent="0.2">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row>
    <row r="64" spans="2:127" x14ac:dyDescent="0.2">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row>
    <row r="65" spans="8:127" x14ac:dyDescent="0.2">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row>
    <row r="66" spans="8:127" x14ac:dyDescent="0.2">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row>
    <row r="67" spans="8:127" x14ac:dyDescent="0.2">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row>
    <row r="68" spans="8:127" x14ac:dyDescent="0.2">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row>
    <row r="69" spans="8:127" x14ac:dyDescent="0.2">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row>
    <row r="70" spans="8:127" x14ac:dyDescent="0.2">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row>
    <row r="71" spans="8:127" x14ac:dyDescent="0.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row>
    <row r="72" spans="8:127" x14ac:dyDescent="0.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row>
    <row r="73" spans="8:127" x14ac:dyDescent="0.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row>
    <row r="74" spans="8:127" x14ac:dyDescent="0.2">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row>
    <row r="75" spans="8:127" x14ac:dyDescent="0.2">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row>
    <row r="76" spans="8:127" x14ac:dyDescent="0.2">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row>
    <row r="77" spans="8:127" x14ac:dyDescent="0.2">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row>
    <row r="78" spans="8:127" x14ac:dyDescent="0.2">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row>
    <row r="79" spans="8:127" x14ac:dyDescent="0.2">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row>
    <row r="80" spans="8:127" x14ac:dyDescent="0.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row>
    <row r="81" spans="8:127" x14ac:dyDescent="0.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row>
    <row r="82" spans="8:127" x14ac:dyDescent="0.2">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row>
    <row r="83" spans="8:127" x14ac:dyDescent="0.2">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row>
    <row r="84" spans="8:127" x14ac:dyDescent="0.2">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row>
    <row r="85" spans="8:127" x14ac:dyDescent="0.2">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row>
    <row r="86" spans="8:127" x14ac:dyDescent="0.2">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row>
    <row r="87" spans="8:127" x14ac:dyDescent="0.2">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row>
    <row r="88" spans="8:127" x14ac:dyDescent="0.2">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row>
    <row r="89" spans="8:127" x14ac:dyDescent="0.2">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row>
    <row r="90" spans="8:127" x14ac:dyDescent="0.2">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row>
    <row r="91" spans="8:127" x14ac:dyDescent="0.2">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row>
    <row r="92" spans="8:127" x14ac:dyDescent="0.2">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row>
    <row r="93" spans="8:127" x14ac:dyDescent="0.2">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row>
    <row r="94" spans="8:127" x14ac:dyDescent="0.2">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row>
    <row r="95" spans="8:127" x14ac:dyDescent="0.2">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row>
    <row r="96" spans="8:127" x14ac:dyDescent="0.2">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row>
    <row r="97" spans="8:127" x14ac:dyDescent="0.2">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row>
    <row r="98" spans="8:127" x14ac:dyDescent="0.2">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row>
    <row r="99" spans="8:127" x14ac:dyDescent="0.2">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row>
    <row r="100" spans="8:127" x14ac:dyDescent="0.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row>
    <row r="101" spans="8:127" x14ac:dyDescent="0.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row>
    <row r="102" spans="8:127" x14ac:dyDescent="0.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row>
    <row r="103" spans="8:127" x14ac:dyDescent="0.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row>
    <row r="104" spans="8:127" x14ac:dyDescent="0.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row>
    <row r="105" spans="8:127" x14ac:dyDescent="0.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row>
    <row r="106" spans="8:127" x14ac:dyDescent="0.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row>
    <row r="107" spans="8:127" x14ac:dyDescent="0.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row>
    <row r="108" spans="8:127" x14ac:dyDescent="0.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row>
    <row r="109" spans="8:127" x14ac:dyDescent="0.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row>
    <row r="110" spans="8:127" x14ac:dyDescent="0.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row>
    <row r="111" spans="8:127" x14ac:dyDescent="0.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row>
    <row r="112" spans="8:127" x14ac:dyDescent="0.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row>
    <row r="113" spans="8:127" x14ac:dyDescent="0.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row>
    <row r="114" spans="8:127" x14ac:dyDescent="0.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row>
    <row r="115" spans="8:127" x14ac:dyDescent="0.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row>
    <row r="116" spans="8:127" x14ac:dyDescent="0.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row>
    <row r="117" spans="8:127" x14ac:dyDescent="0.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row>
    <row r="118" spans="8:127" x14ac:dyDescent="0.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row>
    <row r="119" spans="8:127" x14ac:dyDescent="0.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row>
    <row r="120" spans="8:127" x14ac:dyDescent="0.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row>
    <row r="121" spans="8:127" x14ac:dyDescent="0.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row>
    <row r="122" spans="8:127" x14ac:dyDescent="0.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row>
    <row r="123" spans="8:127" x14ac:dyDescent="0.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row>
    <row r="124" spans="8:127" x14ac:dyDescent="0.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row>
    <row r="125" spans="8:127" x14ac:dyDescent="0.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row>
    <row r="126" spans="8:127" x14ac:dyDescent="0.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row>
    <row r="127" spans="8:127" x14ac:dyDescent="0.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row>
    <row r="128" spans="8:127" x14ac:dyDescent="0.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row>
    <row r="129" spans="8:127" x14ac:dyDescent="0.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row>
    <row r="130" spans="8:127" x14ac:dyDescent="0.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row>
    <row r="131" spans="8:127" x14ac:dyDescent="0.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row>
    <row r="132" spans="8:127" x14ac:dyDescent="0.2">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row>
    <row r="133" spans="8:127" x14ac:dyDescent="0.2">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row>
    <row r="134" spans="8:127" x14ac:dyDescent="0.2">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row>
    <row r="135" spans="8:127" x14ac:dyDescent="0.2">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row>
    <row r="136" spans="8:127" x14ac:dyDescent="0.2">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row>
    <row r="137" spans="8:127" x14ac:dyDescent="0.2">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row>
    <row r="138" spans="8:127" x14ac:dyDescent="0.2">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row>
    <row r="139" spans="8:127" x14ac:dyDescent="0.2">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row>
    <row r="140" spans="8:127" x14ac:dyDescent="0.2">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row>
    <row r="141" spans="8:127" x14ac:dyDescent="0.2">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row>
    <row r="142" spans="8:127" x14ac:dyDescent="0.2">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row>
    <row r="143" spans="8:127" x14ac:dyDescent="0.2">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row>
    <row r="144" spans="8:127" x14ac:dyDescent="0.2">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row>
    <row r="145" spans="8:127" x14ac:dyDescent="0.2">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row>
    <row r="146" spans="8:127" x14ac:dyDescent="0.2">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row>
    <row r="147" spans="8:127" x14ac:dyDescent="0.2">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row>
    <row r="148" spans="8:127" x14ac:dyDescent="0.2">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row>
    <row r="149" spans="8:127" x14ac:dyDescent="0.2">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row>
    <row r="150" spans="8:127" x14ac:dyDescent="0.2">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row>
    <row r="151" spans="8:127" x14ac:dyDescent="0.2">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row>
    <row r="152" spans="8:127" x14ac:dyDescent="0.2">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row>
    <row r="153" spans="8:127" x14ac:dyDescent="0.2">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row>
    <row r="154" spans="8:127" x14ac:dyDescent="0.2">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row>
    <row r="155" spans="8:127" x14ac:dyDescent="0.2">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row>
    <row r="156" spans="8:127" x14ac:dyDescent="0.2">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row>
    <row r="157" spans="8:127" x14ac:dyDescent="0.2">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row>
    <row r="158" spans="8:127" x14ac:dyDescent="0.2">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row>
    <row r="159" spans="8:127" x14ac:dyDescent="0.2">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row>
    <row r="160" spans="8:127" x14ac:dyDescent="0.2">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row>
    <row r="161" spans="8:127" x14ac:dyDescent="0.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row>
    <row r="162" spans="8:127" x14ac:dyDescent="0.2">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row>
    <row r="163" spans="8:127" x14ac:dyDescent="0.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row>
    <row r="164" spans="8:127" x14ac:dyDescent="0.2">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row>
    <row r="165" spans="8:127" x14ac:dyDescent="0.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row>
    <row r="166" spans="8:127" x14ac:dyDescent="0.2">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row>
    <row r="167" spans="8:127" x14ac:dyDescent="0.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row>
    <row r="168" spans="8:127" x14ac:dyDescent="0.2">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row>
    <row r="169" spans="8:127" x14ac:dyDescent="0.2">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row>
    <row r="170" spans="8:127" x14ac:dyDescent="0.2">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row>
    <row r="171" spans="8:127" x14ac:dyDescent="0.2">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row>
    <row r="172" spans="8:127" x14ac:dyDescent="0.2">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row>
    <row r="173" spans="8:127" x14ac:dyDescent="0.2">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row>
    <row r="174" spans="8:127" x14ac:dyDescent="0.2">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row>
    <row r="175" spans="8:127" x14ac:dyDescent="0.2">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row>
    <row r="176" spans="8:127" x14ac:dyDescent="0.2">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row>
    <row r="177" spans="8:127" x14ac:dyDescent="0.2">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row>
    <row r="178" spans="8:127" x14ac:dyDescent="0.2">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row>
    <row r="179" spans="8:127" x14ac:dyDescent="0.2">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row>
    <row r="180" spans="8:127" x14ac:dyDescent="0.2">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row>
    <row r="181" spans="8:127" x14ac:dyDescent="0.2">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row>
    <row r="182" spans="8:127" x14ac:dyDescent="0.2">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row>
    <row r="183" spans="8:127" x14ac:dyDescent="0.2">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row>
    <row r="184" spans="8:127" x14ac:dyDescent="0.2">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row>
    <row r="185" spans="8:127" x14ac:dyDescent="0.2">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row>
    <row r="186" spans="8:127" x14ac:dyDescent="0.2">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row>
    <row r="187" spans="8:127" x14ac:dyDescent="0.2">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row>
    <row r="188" spans="8:127" x14ac:dyDescent="0.2">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row>
    <row r="189" spans="8:127" x14ac:dyDescent="0.2">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row>
    <row r="190" spans="8:127" x14ac:dyDescent="0.2">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row>
    <row r="191" spans="8:127" x14ac:dyDescent="0.2">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row>
    <row r="192" spans="8:127" x14ac:dyDescent="0.2">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row>
    <row r="193" spans="8:127" x14ac:dyDescent="0.2">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row>
    <row r="194" spans="8:127" x14ac:dyDescent="0.2">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row>
    <row r="195" spans="8:127" x14ac:dyDescent="0.2">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row>
    <row r="196" spans="8:127" x14ac:dyDescent="0.2">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row>
    <row r="197" spans="8:127" x14ac:dyDescent="0.2">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row>
    <row r="198" spans="8:127" x14ac:dyDescent="0.2">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row>
    <row r="199" spans="8:127" x14ac:dyDescent="0.2">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row>
    <row r="200" spans="8:127" x14ac:dyDescent="0.2">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row>
    <row r="201" spans="8:127" x14ac:dyDescent="0.2">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row>
    <row r="202" spans="8:127" x14ac:dyDescent="0.2">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row>
    <row r="203" spans="8:127" x14ac:dyDescent="0.2">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row>
    <row r="204" spans="8:127" x14ac:dyDescent="0.2">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row>
    <row r="205" spans="8:127" x14ac:dyDescent="0.2">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row>
    <row r="206" spans="8:127" x14ac:dyDescent="0.2">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row>
    <row r="207" spans="8:127" x14ac:dyDescent="0.2">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row>
    <row r="208" spans="8:127" x14ac:dyDescent="0.2">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row>
    <row r="209" spans="8:127" x14ac:dyDescent="0.2">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row>
    <row r="210" spans="8:127" x14ac:dyDescent="0.2">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row>
    <row r="211" spans="8:127" x14ac:dyDescent="0.2">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row>
    <row r="212" spans="8:127" x14ac:dyDescent="0.2">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row>
    <row r="213" spans="8:127" x14ac:dyDescent="0.2">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row>
    <row r="214" spans="8:127" x14ac:dyDescent="0.2">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row>
    <row r="215" spans="8:127" x14ac:dyDescent="0.2">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row>
    <row r="216" spans="8:127" x14ac:dyDescent="0.2">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row>
    <row r="217" spans="8:127" x14ac:dyDescent="0.2">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row>
    <row r="218" spans="8:127" x14ac:dyDescent="0.2">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row>
    <row r="219" spans="8:127" x14ac:dyDescent="0.2">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row>
    <row r="220" spans="8:127" x14ac:dyDescent="0.2">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row>
    <row r="221" spans="8:127" x14ac:dyDescent="0.2">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row>
    <row r="222" spans="8:127" x14ac:dyDescent="0.2">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row>
    <row r="223" spans="8:127" x14ac:dyDescent="0.2">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row>
    <row r="224" spans="8:127" x14ac:dyDescent="0.2">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row>
    <row r="225" spans="8:127" x14ac:dyDescent="0.2">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row>
    <row r="226" spans="8:127" x14ac:dyDescent="0.2">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row>
    <row r="227" spans="8:127" x14ac:dyDescent="0.2">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row>
    <row r="228" spans="8:127" x14ac:dyDescent="0.2">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row>
    <row r="229" spans="8:127" x14ac:dyDescent="0.2">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row>
    <row r="230" spans="8:127" x14ac:dyDescent="0.2">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row>
    <row r="231" spans="8:127" x14ac:dyDescent="0.2">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row>
    <row r="232" spans="8:127" x14ac:dyDescent="0.2">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row>
    <row r="233" spans="8:127" x14ac:dyDescent="0.2">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row>
    <row r="234" spans="8:127" x14ac:dyDescent="0.2">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row>
    <row r="235" spans="8:127" x14ac:dyDescent="0.2">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row>
    <row r="236" spans="8:127" x14ac:dyDescent="0.2">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row>
    <row r="237" spans="8:127" x14ac:dyDescent="0.2">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row>
    <row r="238" spans="8:127" x14ac:dyDescent="0.2">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row>
    <row r="239" spans="8:127" x14ac:dyDescent="0.2">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row>
    <row r="240" spans="8:127" x14ac:dyDescent="0.2">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row>
    <row r="241" spans="8:127" x14ac:dyDescent="0.2">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row>
    <row r="242" spans="8:127" x14ac:dyDescent="0.2">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row>
    <row r="243" spans="8:127" x14ac:dyDescent="0.2">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row>
    <row r="244" spans="8:127" x14ac:dyDescent="0.2">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row>
    <row r="245" spans="8:127" x14ac:dyDescent="0.2">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row>
    <row r="246" spans="8:127" x14ac:dyDescent="0.2">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row>
    <row r="247" spans="8:127" x14ac:dyDescent="0.2">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row>
    <row r="248" spans="8:127" x14ac:dyDescent="0.2">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row>
    <row r="249" spans="8:127" x14ac:dyDescent="0.2">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row>
    <row r="250" spans="8:127" x14ac:dyDescent="0.2">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row>
    <row r="251" spans="8:127" x14ac:dyDescent="0.2">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row>
    <row r="252" spans="8:127" x14ac:dyDescent="0.2">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row>
    <row r="253" spans="8:127" x14ac:dyDescent="0.2">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row>
    <row r="254" spans="8:127" x14ac:dyDescent="0.2">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row>
    <row r="255" spans="8:127" x14ac:dyDescent="0.2">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row>
    <row r="256" spans="8:127" x14ac:dyDescent="0.2">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row>
    <row r="257" spans="8:127" x14ac:dyDescent="0.2">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row>
    <row r="258" spans="8:127" x14ac:dyDescent="0.2">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row>
    <row r="259" spans="8:127" x14ac:dyDescent="0.2">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row>
    <row r="260" spans="8:127" x14ac:dyDescent="0.2">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row>
    <row r="261" spans="8:127" x14ac:dyDescent="0.2">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row>
    <row r="262" spans="8:127" x14ac:dyDescent="0.2">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row>
    <row r="263" spans="8:127" x14ac:dyDescent="0.2">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row>
    <row r="264" spans="8:127" x14ac:dyDescent="0.2">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row>
    <row r="265" spans="8:127" x14ac:dyDescent="0.2">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row>
    <row r="266" spans="8:127" x14ac:dyDescent="0.2">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row>
    <row r="267" spans="8:127" x14ac:dyDescent="0.2">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row>
    <row r="268" spans="8:127" x14ac:dyDescent="0.2">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row>
    <row r="269" spans="8:127" x14ac:dyDescent="0.2">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row>
    <row r="270" spans="8:127" x14ac:dyDescent="0.2">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row>
    <row r="271" spans="8:127" x14ac:dyDescent="0.2">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row>
    <row r="272" spans="8:127" x14ac:dyDescent="0.2">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row>
    <row r="273" spans="8:127" x14ac:dyDescent="0.2">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row>
    <row r="274" spans="8:127" x14ac:dyDescent="0.2">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row>
    <row r="275" spans="8:127" x14ac:dyDescent="0.2">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row>
    <row r="276" spans="8:127" x14ac:dyDescent="0.2">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row>
    <row r="277" spans="8:127" x14ac:dyDescent="0.2">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row>
    <row r="278" spans="8:127" x14ac:dyDescent="0.2">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row>
    <row r="279" spans="8:127" x14ac:dyDescent="0.2">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row>
    <row r="280" spans="8:127" x14ac:dyDescent="0.2">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row>
    <row r="281" spans="8:127" x14ac:dyDescent="0.2">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row>
    <row r="282" spans="8:127" x14ac:dyDescent="0.2">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row>
    <row r="283" spans="8:127" x14ac:dyDescent="0.2">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row>
    <row r="284" spans="8:127" x14ac:dyDescent="0.2">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row>
    <row r="285" spans="8:127" x14ac:dyDescent="0.2">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row>
    <row r="286" spans="8:127" x14ac:dyDescent="0.2">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row>
    <row r="287" spans="8:127" x14ac:dyDescent="0.2">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row>
    <row r="288" spans="8:127" x14ac:dyDescent="0.2">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row>
    <row r="289" spans="8:127" x14ac:dyDescent="0.2">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row>
    <row r="290" spans="8:127" x14ac:dyDescent="0.2">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row>
    <row r="291" spans="8:127" x14ac:dyDescent="0.2">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row>
    <row r="292" spans="8:127" x14ac:dyDescent="0.2">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row>
    <row r="293" spans="8:127" x14ac:dyDescent="0.2">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row>
    <row r="294" spans="8:127" x14ac:dyDescent="0.2">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row>
    <row r="295" spans="8:127" x14ac:dyDescent="0.2">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row>
    <row r="296" spans="8:127" x14ac:dyDescent="0.2">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row>
    <row r="297" spans="8:127" x14ac:dyDescent="0.2">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row>
    <row r="298" spans="8:127" x14ac:dyDescent="0.2">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row>
    <row r="299" spans="8:127" x14ac:dyDescent="0.2">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row>
    <row r="300" spans="8:127" x14ac:dyDescent="0.2">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row>
    <row r="301" spans="8:127" x14ac:dyDescent="0.2">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row>
    <row r="302" spans="8:127" x14ac:dyDescent="0.2">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row>
    <row r="303" spans="8:127" x14ac:dyDescent="0.2">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row>
    <row r="304" spans="8:127" x14ac:dyDescent="0.2">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row>
    <row r="305" spans="8:127" x14ac:dyDescent="0.2">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row>
    <row r="306" spans="8:127" x14ac:dyDescent="0.2">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row>
    <row r="307" spans="8:127" x14ac:dyDescent="0.2">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row>
    <row r="308" spans="8:127" x14ac:dyDescent="0.2">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row>
    <row r="309" spans="8:127" x14ac:dyDescent="0.2">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row>
    <row r="310" spans="8:127" x14ac:dyDescent="0.2">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row>
    <row r="311" spans="8:127" x14ac:dyDescent="0.2">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row>
    <row r="312" spans="8:127" x14ac:dyDescent="0.2">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row>
    <row r="313" spans="8:127" x14ac:dyDescent="0.2">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row>
    <row r="314" spans="8:127" x14ac:dyDescent="0.2">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row>
    <row r="315" spans="8:127" x14ac:dyDescent="0.2">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row>
    <row r="316" spans="8:127" x14ac:dyDescent="0.2">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row>
    <row r="317" spans="8:127" x14ac:dyDescent="0.2">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row>
    <row r="318" spans="8:127" x14ac:dyDescent="0.2">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row>
    <row r="319" spans="8:127" x14ac:dyDescent="0.2">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row>
    <row r="320" spans="8:127" x14ac:dyDescent="0.2">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row>
    <row r="321" spans="8:127" x14ac:dyDescent="0.2">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row>
    <row r="322" spans="8:127" x14ac:dyDescent="0.2">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row>
    <row r="323" spans="8:127" x14ac:dyDescent="0.2">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row>
    <row r="324" spans="8:127" x14ac:dyDescent="0.2">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row>
    <row r="325" spans="8:127" x14ac:dyDescent="0.2">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row>
    <row r="326" spans="8:127" x14ac:dyDescent="0.2">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row>
    <row r="327" spans="8:127" x14ac:dyDescent="0.2">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row>
    <row r="328" spans="8:127" x14ac:dyDescent="0.2">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row>
    <row r="329" spans="8:127" x14ac:dyDescent="0.2">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row>
    <row r="330" spans="8:127" x14ac:dyDescent="0.2">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row>
    <row r="331" spans="8:127" x14ac:dyDescent="0.2">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row>
    <row r="332" spans="8:127" x14ac:dyDescent="0.2">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row>
    <row r="333" spans="8:127" x14ac:dyDescent="0.2">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row>
    <row r="334" spans="8:127" x14ac:dyDescent="0.2">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row>
    <row r="335" spans="8:127" x14ac:dyDescent="0.2">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row>
    <row r="336" spans="8:127" x14ac:dyDescent="0.2">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row>
    <row r="337" spans="8:127" x14ac:dyDescent="0.2">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row>
    <row r="338" spans="8:127" x14ac:dyDescent="0.2">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row>
    <row r="339" spans="8:127" x14ac:dyDescent="0.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row>
    <row r="340" spans="8:127" x14ac:dyDescent="0.2">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row>
    <row r="341" spans="8:127" x14ac:dyDescent="0.2">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row>
    <row r="342" spans="8:127" x14ac:dyDescent="0.2">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row>
    <row r="343" spans="8:127" x14ac:dyDescent="0.2">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row>
    <row r="344" spans="8:127" x14ac:dyDescent="0.2">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row>
    <row r="345" spans="8:127" x14ac:dyDescent="0.2">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row>
    <row r="346" spans="8:127" x14ac:dyDescent="0.2">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row>
    <row r="347" spans="8:127" x14ac:dyDescent="0.2">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row>
    <row r="348" spans="8:127" x14ac:dyDescent="0.2">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row>
    <row r="349" spans="8:127" x14ac:dyDescent="0.2">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row>
    <row r="350" spans="8:127" x14ac:dyDescent="0.2">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row>
    <row r="351" spans="8:127" x14ac:dyDescent="0.2">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row>
    <row r="352" spans="8:127" x14ac:dyDescent="0.2">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row>
    <row r="353" spans="8:127" x14ac:dyDescent="0.2">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row>
    <row r="354" spans="8:127" x14ac:dyDescent="0.2">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row>
    <row r="355" spans="8:127" x14ac:dyDescent="0.2">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row>
    <row r="356" spans="8:127" x14ac:dyDescent="0.2">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row>
    <row r="357" spans="8:127" x14ac:dyDescent="0.2">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row>
    <row r="358" spans="8:127" x14ac:dyDescent="0.2">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row>
    <row r="359" spans="8:127" x14ac:dyDescent="0.2">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row>
    <row r="360" spans="8:127" x14ac:dyDescent="0.2">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row>
    <row r="361" spans="8:127" x14ac:dyDescent="0.2">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row>
    <row r="362" spans="8:127" x14ac:dyDescent="0.2">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row>
    <row r="363" spans="8:127" x14ac:dyDescent="0.2">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row>
    <row r="364" spans="8:127" x14ac:dyDescent="0.2">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row>
    <row r="365" spans="8:127" x14ac:dyDescent="0.2">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row>
    <row r="366" spans="8:127" x14ac:dyDescent="0.2">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row>
    <row r="367" spans="8:127" x14ac:dyDescent="0.2">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row>
    <row r="368" spans="8:127" x14ac:dyDescent="0.2">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row>
    <row r="369" spans="8:127" x14ac:dyDescent="0.2">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row>
    <row r="370" spans="8:127" x14ac:dyDescent="0.2">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row>
    <row r="371" spans="8:127" x14ac:dyDescent="0.2">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row>
    <row r="372" spans="8:127" x14ac:dyDescent="0.2">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row>
    <row r="373" spans="8:127" x14ac:dyDescent="0.2">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row>
    <row r="374" spans="8:127" x14ac:dyDescent="0.2">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row>
    <row r="375" spans="8:127" x14ac:dyDescent="0.2">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row>
    <row r="376" spans="8:127" x14ac:dyDescent="0.2">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row>
    <row r="377" spans="8:127" x14ac:dyDescent="0.2">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row>
    <row r="378" spans="8:127" x14ac:dyDescent="0.2">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row>
    <row r="379" spans="8:127" x14ac:dyDescent="0.2">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row>
    <row r="380" spans="8:127" x14ac:dyDescent="0.2">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row>
    <row r="381" spans="8:127" x14ac:dyDescent="0.2">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row>
    <row r="382" spans="8:127" x14ac:dyDescent="0.2">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row>
    <row r="383" spans="8:127" x14ac:dyDescent="0.2">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row>
    <row r="384" spans="8:127" x14ac:dyDescent="0.2">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row>
    <row r="385" spans="8:127" x14ac:dyDescent="0.2">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row>
    <row r="386" spans="8:127" x14ac:dyDescent="0.2">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row>
    <row r="387" spans="8:127" x14ac:dyDescent="0.2">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row>
    <row r="388" spans="8:127" x14ac:dyDescent="0.2">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row>
    <row r="389" spans="8:127" x14ac:dyDescent="0.2">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row>
    <row r="390" spans="8:127" x14ac:dyDescent="0.2">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row>
    <row r="391" spans="8:127" x14ac:dyDescent="0.2">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row>
    <row r="392" spans="8:127" x14ac:dyDescent="0.2">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row>
    <row r="393" spans="8:127" x14ac:dyDescent="0.2">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row>
    <row r="394" spans="8:127" x14ac:dyDescent="0.2">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row>
    <row r="395" spans="8:127" x14ac:dyDescent="0.2">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row>
    <row r="396" spans="8:127" x14ac:dyDescent="0.2">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row>
    <row r="397" spans="8:127" x14ac:dyDescent="0.2">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row>
    <row r="398" spans="8:127" x14ac:dyDescent="0.2">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row>
    <row r="399" spans="8:127" x14ac:dyDescent="0.2">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row>
    <row r="400" spans="8:127" x14ac:dyDescent="0.2">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row>
    <row r="401" spans="8:127" x14ac:dyDescent="0.2">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row>
    <row r="402" spans="8:127" x14ac:dyDescent="0.2">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row>
    <row r="403" spans="8:127" x14ac:dyDescent="0.2">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row>
    <row r="404" spans="8:127" x14ac:dyDescent="0.2">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row>
    <row r="405" spans="8:127" x14ac:dyDescent="0.2">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row>
    <row r="406" spans="8:127" x14ac:dyDescent="0.2">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row>
    <row r="407" spans="8:127" x14ac:dyDescent="0.2">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row>
    <row r="408" spans="8:127" x14ac:dyDescent="0.2">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row>
    <row r="409" spans="8:127" x14ac:dyDescent="0.2">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row>
    <row r="410" spans="8:127" x14ac:dyDescent="0.2">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row>
    <row r="411" spans="8:127" x14ac:dyDescent="0.2">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row>
    <row r="412" spans="8:127" x14ac:dyDescent="0.2">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row>
    <row r="413" spans="8:127" x14ac:dyDescent="0.2">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row>
    <row r="414" spans="8:127" x14ac:dyDescent="0.2">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row>
    <row r="415" spans="8:127" x14ac:dyDescent="0.2">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row>
    <row r="416" spans="8:127" x14ac:dyDescent="0.2">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row>
    <row r="417" spans="8:127" x14ac:dyDescent="0.2">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row>
    <row r="418" spans="8:127" x14ac:dyDescent="0.2">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row>
    <row r="419" spans="8:127" x14ac:dyDescent="0.2">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row>
    <row r="420" spans="8:127" x14ac:dyDescent="0.2">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row>
    <row r="421" spans="8:127" x14ac:dyDescent="0.2">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row>
    <row r="422" spans="8:127" x14ac:dyDescent="0.2">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row>
    <row r="423" spans="8:127" x14ac:dyDescent="0.2">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row>
    <row r="424" spans="8:127" x14ac:dyDescent="0.2">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row>
    <row r="425" spans="8:127" x14ac:dyDescent="0.2">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row>
    <row r="426" spans="8:127" x14ac:dyDescent="0.2">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row>
    <row r="427" spans="8:127" x14ac:dyDescent="0.2">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row>
    <row r="428" spans="8:127" x14ac:dyDescent="0.2">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row>
    <row r="429" spans="8:127" x14ac:dyDescent="0.2">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row>
    <row r="430" spans="8:127" x14ac:dyDescent="0.2">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row>
    <row r="431" spans="8:127" x14ac:dyDescent="0.2">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row>
    <row r="432" spans="8:127" x14ac:dyDescent="0.2">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row>
    <row r="433" spans="8:127" x14ac:dyDescent="0.2">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row>
    <row r="434" spans="8:127" x14ac:dyDescent="0.2">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row>
    <row r="435" spans="8:127" x14ac:dyDescent="0.2">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row>
    <row r="436" spans="8:127" x14ac:dyDescent="0.2">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row>
    <row r="437" spans="8:127" x14ac:dyDescent="0.2">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row>
    <row r="438" spans="8:127" x14ac:dyDescent="0.2">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row>
    <row r="439" spans="8:127" x14ac:dyDescent="0.2">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row>
    <row r="440" spans="8:127" x14ac:dyDescent="0.2">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row>
    <row r="441" spans="8:127" x14ac:dyDescent="0.2">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row>
    <row r="442" spans="8:127" x14ac:dyDescent="0.2">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row>
    <row r="443" spans="8:127" x14ac:dyDescent="0.2">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row>
    <row r="444" spans="8:127" x14ac:dyDescent="0.2">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row>
    <row r="445" spans="8:127" x14ac:dyDescent="0.2">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row>
    <row r="446" spans="8:127" x14ac:dyDescent="0.2">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row>
    <row r="447" spans="8:127" x14ac:dyDescent="0.2">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row>
    <row r="448" spans="8:127" x14ac:dyDescent="0.2">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row>
    <row r="449" spans="8:127" x14ac:dyDescent="0.2">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row>
    <row r="450" spans="8:127" x14ac:dyDescent="0.2">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row>
    <row r="451" spans="8:127" x14ac:dyDescent="0.2">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row>
    <row r="452" spans="8:127" x14ac:dyDescent="0.2">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row>
    <row r="453" spans="8:127" x14ac:dyDescent="0.2">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row>
    <row r="454" spans="8:127" x14ac:dyDescent="0.2">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row>
    <row r="455" spans="8:127" x14ac:dyDescent="0.2">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row>
    <row r="456" spans="8:127" x14ac:dyDescent="0.2">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row>
    <row r="457" spans="8:127" x14ac:dyDescent="0.2">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row>
    <row r="458" spans="8:127" x14ac:dyDescent="0.2">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row>
    <row r="459" spans="8:127" x14ac:dyDescent="0.2">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row>
    <row r="460" spans="8:127" x14ac:dyDescent="0.2">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row>
    <row r="461" spans="8:127" x14ac:dyDescent="0.2">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row>
    <row r="462" spans="8:127" x14ac:dyDescent="0.2">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row>
    <row r="463" spans="8:127" x14ac:dyDescent="0.2">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row>
    <row r="464" spans="8:127" x14ac:dyDescent="0.2">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row>
    <row r="465" spans="8:127" x14ac:dyDescent="0.2">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row>
    <row r="466" spans="8:127" x14ac:dyDescent="0.2">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row>
    <row r="467" spans="8:127" x14ac:dyDescent="0.2">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row>
    <row r="468" spans="8:127" x14ac:dyDescent="0.2">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row>
    <row r="469" spans="8:127" x14ac:dyDescent="0.2">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row>
    <row r="470" spans="8:127" x14ac:dyDescent="0.2">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row>
    <row r="471" spans="8:127" x14ac:dyDescent="0.2">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row>
    <row r="472" spans="8:127" x14ac:dyDescent="0.2">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row>
    <row r="473" spans="8:127" x14ac:dyDescent="0.2">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row>
    <row r="474" spans="8:127" x14ac:dyDescent="0.2">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row>
    <row r="475" spans="8:127" x14ac:dyDescent="0.2">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row>
    <row r="476" spans="8:127" x14ac:dyDescent="0.2">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row>
    <row r="477" spans="8:127" x14ac:dyDescent="0.2">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row>
    <row r="478" spans="8:127" x14ac:dyDescent="0.2">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row>
    <row r="479" spans="8:127" x14ac:dyDescent="0.2">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row>
    <row r="480" spans="8:127" x14ac:dyDescent="0.2">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row>
    <row r="481" spans="8:127" x14ac:dyDescent="0.2">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row>
    <row r="482" spans="8:127" x14ac:dyDescent="0.2">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row>
    <row r="483" spans="8:127" x14ac:dyDescent="0.2">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row>
    <row r="484" spans="8:127" x14ac:dyDescent="0.2">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row>
    <row r="485" spans="8:127" x14ac:dyDescent="0.2">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row>
    <row r="486" spans="8:127" x14ac:dyDescent="0.2">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row>
    <row r="487" spans="8:127" x14ac:dyDescent="0.2">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row>
    <row r="488" spans="8:127" x14ac:dyDescent="0.2">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row>
    <row r="489" spans="8:127" x14ac:dyDescent="0.2">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row>
    <row r="490" spans="8:127" x14ac:dyDescent="0.2">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row>
    <row r="491" spans="8:127" x14ac:dyDescent="0.2">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row>
    <row r="492" spans="8:127" x14ac:dyDescent="0.2">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row>
    <row r="493" spans="8:127" x14ac:dyDescent="0.2">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row>
    <row r="494" spans="8:127" x14ac:dyDescent="0.2">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row>
    <row r="495" spans="8:127" x14ac:dyDescent="0.2">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row>
    <row r="496" spans="8:127" x14ac:dyDescent="0.2">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row>
    <row r="497" spans="8:127" x14ac:dyDescent="0.2">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row>
    <row r="498" spans="8:127" x14ac:dyDescent="0.2">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row>
    <row r="499" spans="8:127" x14ac:dyDescent="0.2">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row>
    <row r="500" spans="8:127" x14ac:dyDescent="0.2">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row>
    <row r="501" spans="8:127" x14ac:dyDescent="0.2">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row>
    <row r="502" spans="8:127" x14ac:dyDescent="0.2">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row>
    <row r="503" spans="8:127" x14ac:dyDescent="0.2">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row>
    <row r="504" spans="8:127" x14ac:dyDescent="0.2">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row>
    <row r="505" spans="8:127" x14ac:dyDescent="0.2">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row>
    <row r="506" spans="8:127" x14ac:dyDescent="0.2">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row>
    <row r="507" spans="8:127" x14ac:dyDescent="0.2">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row>
    <row r="508" spans="8:127" x14ac:dyDescent="0.2">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row>
    <row r="509" spans="8:127" x14ac:dyDescent="0.2">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row>
    <row r="510" spans="8:127" x14ac:dyDescent="0.2">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row>
    <row r="511" spans="8:127" x14ac:dyDescent="0.2">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row>
    <row r="512" spans="8:127" x14ac:dyDescent="0.2">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row>
    <row r="513" spans="8:127" x14ac:dyDescent="0.2">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row>
    <row r="514" spans="8:127" x14ac:dyDescent="0.2">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row>
    <row r="515" spans="8:127" x14ac:dyDescent="0.2">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row>
    <row r="516" spans="8:127" x14ac:dyDescent="0.2">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row>
    <row r="517" spans="8:127" x14ac:dyDescent="0.2">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row>
    <row r="518" spans="8:127" x14ac:dyDescent="0.2">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row>
    <row r="519" spans="8:127" x14ac:dyDescent="0.2">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row>
    <row r="520" spans="8:127" x14ac:dyDescent="0.2">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row>
    <row r="521" spans="8:127" x14ac:dyDescent="0.2">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row>
    <row r="522" spans="8:127" x14ac:dyDescent="0.2">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row>
    <row r="523" spans="8:127" x14ac:dyDescent="0.2">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row>
    <row r="524" spans="8:127" x14ac:dyDescent="0.2">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row>
    <row r="525" spans="8:127" x14ac:dyDescent="0.2">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row>
    <row r="526" spans="8:127" x14ac:dyDescent="0.2">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row>
    <row r="527" spans="8:127" x14ac:dyDescent="0.2">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row>
    <row r="528" spans="8:127" x14ac:dyDescent="0.2">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row>
    <row r="529" spans="8:127" x14ac:dyDescent="0.2">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row>
    <row r="530" spans="8:127" x14ac:dyDescent="0.2">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row>
    <row r="531" spans="8:127" x14ac:dyDescent="0.2">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row>
    <row r="532" spans="8:127" x14ac:dyDescent="0.2">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row>
    <row r="533" spans="8:127" x14ac:dyDescent="0.2">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row>
    <row r="534" spans="8:127" x14ac:dyDescent="0.2">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row>
    <row r="535" spans="8:127" x14ac:dyDescent="0.2">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row>
    <row r="536" spans="8:127" x14ac:dyDescent="0.2">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row>
    <row r="537" spans="8:127" x14ac:dyDescent="0.2">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row>
    <row r="538" spans="8:127" x14ac:dyDescent="0.2">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row>
    <row r="539" spans="8:127" x14ac:dyDescent="0.2">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row>
    <row r="540" spans="8:127" x14ac:dyDescent="0.2">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row>
    <row r="541" spans="8:127" x14ac:dyDescent="0.2">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row>
    <row r="542" spans="8:127" x14ac:dyDescent="0.2">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row>
    <row r="543" spans="8:127" x14ac:dyDescent="0.2">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row>
    <row r="544" spans="8:127" x14ac:dyDescent="0.2">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row>
    <row r="545" spans="8:127" x14ac:dyDescent="0.2">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row>
    <row r="546" spans="8:127" x14ac:dyDescent="0.2">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row>
    <row r="547" spans="8:127" x14ac:dyDescent="0.2">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row>
    <row r="548" spans="8:127" x14ac:dyDescent="0.2">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row>
    <row r="549" spans="8:127" x14ac:dyDescent="0.2">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row>
    <row r="550" spans="8:127" x14ac:dyDescent="0.2">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row>
    <row r="551" spans="8:127" x14ac:dyDescent="0.2">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row>
    <row r="552" spans="8:127" x14ac:dyDescent="0.2">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row>
    <row r="553" spans="8:127" x14ac:dyDescent="0.2">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row>
    <row r="554" spans="8:127" x14ac:dyDescent="0.2">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row>
    <row r="555" spans="8:127" x14ac:dyDescent="0.2">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row>
    <row r="556" spans="8:127" x14ac:dyDescent="0.2">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row>
    <row r="557" spans="8:127" x14ac:dyDescent="0.2">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row>
    <row r="558" spans="8:127" x14ac:dyDescent="0.2">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row>
    <row r="559" spans="8:127" x14ac:dyDescent="0.2">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row>
    <row r="560" spans="8:127" x14ac:dyDescent="0.2">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row>
    <row r="561" spans="8:127" x14ac:dyDescent="0.2">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row>
    <row r="562" spans="8:127" x14ac:dyDescent="0.2">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row>
    <row r="563" spans="8:127" x14ac:dyDescent="0.2">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row>
    <row r="564" spans="8:127" x14ac:dyDescent="0.2">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row>
    <row r="565" spans="8:127" x14ac:dyDescent="0.2">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row>
    <row r="566" spans="8:127" x14ac:dyDescent="0.2">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row>
    <row r="567" spans="8:127" x14ac:dyDescent="0.2">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row>
    <row r="568" spans="8:127" x14ac:dyDescent="0.2">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row>
    <row r="569" spans="8:127" x14ac:dyDescent="0.2">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row>
    <row r="570" spans="8:127" x14ac:dyDescent="0.2">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row>
    <row r="571" spans="8:127" x14ac:dyDescent="0.2">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row>
    <row r="572" spans="8:127" x14ac:dyDescent="0.2">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row>
    <row r="573" spans="8:127" x14ac:dyDescent="0.2">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row>
    <row r="574" spans="8:127" x14ac:dyDescent="0.2">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row>
    <row r="575" spans="8:127" x14ac:dyDescent="0.2">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row>
    <row r="576" spans="8:127" x14ac:dyDescent="0.2">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row>
    <row r="577" spans="8:127" x14ac:dyDescent="0.2">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row>
    <row r="578" spans="8:127" x14ac:dyDescent="0.2">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row>
    <row r="579" spans="8:127" x14ac:dyDescent="0.2">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row>
    <row r="580" spans="8:127" x14ac:dyDescent="0.2">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row>
    <row r="581" spans="8:127" x14ac:dyDescent="0.2">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row>
    <row r="582" spans="8:127" x14ac:dyDescent="0.2">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row>
    <row r="583" spans="8:127" x14ac:dyDescent="0.2">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row>
    <row r="584" spans="8:127" x14ac:dyDescent="0.2">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row>
    <row r="585" spans="8:127" x14ac:dyDescent="0.2">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row>
    <row r="586" spans="8:127" x14ac:dyDescent="0.2">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row>
    <row r="587" spans="8:127" x14ac:dyDescent="0.2">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row>
    <row r="588" spans="8:127" x14ac:dyDescent="0.2">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row>
    <row r="589" spans="8:127" x14ac:dyDescent="0.2">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row>
    <row r="590" spans="8:127" x14ac:dyDescent="0.2">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row>
    <row r="591" spans="8:127" x14ac:dyDescent="0.2">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row>
    <row r="592" spans="8:127" x14ac:dyDescent="0.2">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row>
    <row r="593" spans="8:127" x14ac:dyDescent="0.2">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row>
    <row r="594" spans="8:127" x14ac:dyDescent="0.2">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row>
    <row r="595" spans="8:127" x14ac:dyDescent="0.2">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row>
    <row r="596" spans="8:127" x14ac:dyDescent="0.2">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row>
    <row r="597" spans="8:127" x14ac:dyDescent="0.2">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row>
    <row r="598" spans="8:127" x14ac:dyDescent="0.2">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row>
    <row r="599" spans="8:127" x14ac:dyDescent="0.2">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row>
    <row r="600" spans="8:127" x14ac:dyDescent="0.2">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row>
    <row r="601" spans="8:127" x14ac:dyDescent="0.2">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row>
    <row r="602" spans="8:127" x14ac:dyDescent="0.2">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row>
    <row r="603" spans="8:127" x14ac:dyDescent="0.2">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row>
    <row r="604" spans="8:127" x14ac:dyDescent="0.2">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row>
    <row r="605" spans="8:127" x14ac:dyDescent="0.2">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row>
    <row r="606" spans="8:127" x14ac:dyDescent="0.2">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row>
    <row r="607" spans="8:127" x14ac:dyDescent="0.2">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row>
    <row r="608" spans="8:127" x14ac:dyDescent="0.2">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row>
    <row r="609" spans="8:127" x14ac:dyDescent="0.2">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row>
    <row r="610" spans="8:127" x14ac:dyDescent="0.2">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row>
    <row r="611" spans="8:127" x14ac:dyDescent="0.2">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row>
    <row r="612" spans="8:127" x14ac:dyDescent="0.2">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row>
    <row r="613" spans="8:127" x14ac:dyDescent="0.2">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row>
    <row r="614" spans="8:127" x14ac:dyDescent="0.2">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row>
    <row r="615" spans="8:127" x14ac:dyDescent="0.2">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row>
    <row r="616" spans="8:127" x14ac:dyDescent="0.2">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row>
    <row r="617" spans="8:127" x14ac:dyDescent="0.2">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row>
    <row r="618" spans="8:127" x14ac:dyDescent="0.2">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row>
    <row r="619" spans="8:127" x14ac:dyDescent="0.2">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row>
    <row r="620" spans="8:127" x14ac:dyDescent="0.2">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row>
    <row r="621" spans="8:127" x14ac:dyDescent="0.2">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row>
    <row r="622" spans="8:127" x14ac:dyDescent="0.2">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row>
    <row r="623" spans="8:127" x14ac:dyDescent="0.2">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row>
    <row r="624" spans="8:127" x14ac:dyDescent="0.2">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row>
    <row r="625" spans="8:127" x14ac:dyDescent="0.2">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row>
    <row r="626" spans="8:127" x14ac:dyDescent="0.2">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row>
    <row r="627" spans="8:127" x14ac:dyDescent="0.2">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row>
    <row r="628" spans="8:127" x14ac:dyDescent="0.2">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row>
    <row r="629" spans="8:127" x14ac:dyDescent="0.2">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row>
    <row r="630" spans="8:127" x14ac:dyDescent="0.2">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row>
    <row r="631" spans="8:127" x14ac:dyDescent="0.2">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row>
    <row r="632" spans="8:127" x14ac:dyDescent="0.2">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row>
    <row r="633" spans="8:127" x14ac:dyDescent="0.2">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row>
    <row r="634" spans="8:127" x14ac:dyDescent="0.2">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row>
    <row r="635" spans="8:127" x14ac:dyDescent="0.2">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row>
    <row r="636" spans="8:127" x14ac:dyDescent="0.2">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row>
    <row r="637" spans="8:127" x14ac:dyDescent="0.2">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row>
    <row r="638" spans="8:127" x14ac:dyDescent="0.2">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row>
    <row r="639" spans="8:127" x14ac:dyDescent="0.2">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row>
    <row r="640" spans="8:127" x14ac:dyDescent="0.2">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row>
    <row r="641" spans="8:127" x14ac:dyDescent="0.2">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row>
    <row r="642" spans="8:127" x14ac:dyDescent="0.2">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row>
    <row r="643" spans="8:127" x14ac:dyDescent="0.2">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row>
    <row r="644" spans="8:127" x14ac:dyDescent="0.2">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row>
    <row r="645" spans="8:127" x14ac:dyDescent="0.2">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row>
    <row r="646" spans="8:127" x14ac:dyDescent="0.2">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row>
    <row r="647" spans="8:127" x14ac:dyDescent="0.2">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row>
    <row r="648" spans="8:127" x14ac:dyDescent="0.2">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row>
    <row r="649" spans="8:127" x14ac:dyDescent="0.2">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row>
    <row r="650" spans="8:127" x14ac:dyDescent="0.2">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row>
    <row r="651" spans="8:127" x14ac:dyDescent="0.2">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row>
    <row r="652" spans="8:127" x14ac:dyDescent="0.2">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row>
    <row r="653" spans="8:127" x14ac:dyDescent="0.2">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row>
    <row r="654" spans="8:127" x14ac:dyDescent="0.2">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row>
    <row r="655" spans="8:127" x14ac:dyDescent="0.2">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row>
    <row r="656" spans="8:127" x14ac:dyDescent="0.2">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row>
    <row r="657" spans="8:127" x14ac:dyDescent="0.2">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row>
    <row r="658" spans="8:127" x14ac:dyDescent="0.2">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row>
    <row r="659" spans="8:127" x14ac:dyDescent="0.2">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row>
    <row r="660" spans="8:127" x14ac:dyDescent="0.2">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row>
    <row r="661" spans="8:127" x14ac:dyDescent="0.2">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row>
    <row r="662" spans="8:127" x14ac:dyDescent="0.2">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row>
    <row r="663" spans="8:127" x14ac:dyDescent="0.2">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row>
    <row r="664" spans="8:127" x14ac:dyDescent="0.2">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row>
    <row r="665" spans="8:127" x14ac:dyDescent="0.2">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row>
    <row r="666" spans="8:127" x14ac:dyDescent="0.2">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row>
    <row r="667" spans="8:127" x14ac:dyDescent="0.2">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row>
    <row r="668" spans="8:127" x14ac:dyDescent="0.2">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row>
    <row r="669" spans="8:127" x14ac:dyDescent="0.2">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row>
    <row r="670" spans="8:127" x14ac:dyDescent="0.2">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row>
    <row r="671" spans="8:127" x14ac:dyDescent="0.2">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row>
    <row r="672" spans="8:127" x14ac:dyDescent="0.2">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row>
    <row r="673" spans="8:127" x14ac:dyDescent="0.2">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row>
    <row r="674" spans="8:127" x14ac:dyDescent="0.2">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row>
    <row r="675" spans="8:127" x14ac:dyDescent="0.2">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row>
    <row r="676" spans="8:127" x14ac:dyDescent="0.2">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row>
    <row r="677" spans="8:127" x14ac:dyDescent="0.2">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row>
    <row r="678" spans="8:127" x14ac:dyDescent="0.2">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row>
    <row r="679" spans="8:127" x14ac:dyDescent="0.2">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row>
    <row r="680" spans="8:127" x14ac:dyDescent="0.2">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row>
    <row r="681" spans="8:127" x14ac:dyDescent="0.2">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row>
    <row r="682" spans="8:127" x14ac:dyDescent="0.2">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row>
    <row r="683" spans="8:127" x14ac:dyDescent="0.2">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row>
    <row r="684" spans="8:127" x14ac:dyDescent="0.2">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row>
    <row r="685" spans="8:127" x14ac:dyDescent="0.2">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row>
    <row r="686" spans="8:127" x14ac:dyDescent="0.2">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row>
    <row r="687" spans="8:127" x14ac:dyDescent="0.2">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row>
    <row r="688" spans="8:127" x14ac:dyDescent="0.2">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row>
    <row r="689" spans="8:127" x14ac:dyDescent="0.2">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row>
    <row r="690" spans="8:127" x14ac:dyDescent="0.2">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row>
    <row r="691" spans="8:127" x14ac:dyDescent="0.2">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row>
    <row r="692" spans="8:127" x14ac:dyDescent="0.2">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row>
    <row r="693" spans="8:127" x14ac:dyDescent="0.2">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row>
    <row r="694" spans="8:127" x14ac:dyDescent="0.2">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row>
    <row r="695" spans="8:127" x14ac:dyDescent="0.2">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row>
    <row r="696" spans="8:127" x14ac:dyDescent="0.2">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row>
    <row r="697" spans="8:127" x14ac:dyDescent="0.2">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row>
    <row r="698" spans="8:127" x14ac:dyDescent="0.2">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row>
    <row r="699" spans="8:127" x14ac:dyDescent="0.2">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row>
    <row r="700" spans="8:127" x14ac:dyDescent="0.2">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row>
    <row r="701" spans="8:127" x14ac:dyDescent="0.2">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row>
    <row r="702" spans="8:127" x14ac:dyDescent="0.2">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row>
    <row r="703" spans="8:127" x14ac:dyDescent="0.2">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row>
    <row r="704" spans="8:127" x14ac:dyDescent="0.2">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row>
    <row r="705" spans="8:127" x14ac:dyDescent="0.2">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row>
    <row r="706" spans="8:127" x14ac:dyDescent="0.2">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row>
    <row r="707" spans="8:127" x14ac:dyDescent="0.2">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row>
    <row r="708" spans="8:127" x14ac:dyDescent="0.2">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row>
    <row r="709" spans="8:127" x14ac:dyDescent="0.2">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row>
    <row r="710" spans="8:127" x14ac:dyDescent="0.2">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row>
    <row r="711" spans="8:127" x14ac:dyDescent="0.2">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row>
    <row r="712" spans="8:127" x14ac:dyDescent="0.2">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row>
    <row r="713" spans="8:127" x14ac:dyDescent="0.2">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row>
    <row r="714" spans="8:127" x14ac:dyDescent="0.2">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row>
    <row r="715" spans="8:127" x14ac:dyDescent="0.2">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row>
    <row r="716" spans="8:127" x14ac:dyDescent="0.2">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row>
    <row r="717" spans="8:127" x14ac:dyDescent="0.2">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row>
    <row r="718" spans="8:127" x14ac:dyDescent="0.2">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row>
    <row r="719" spans="8:127" x14ac:dyDescent="0.2">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row>
    <row r="720" spans="8:127" x14ac:dyDescent="0.2">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row>
    <row r="721" spans="8:127" x14ac:dyDescent="0.2">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row>
    <row r="722" spans="8:127" x14ac:dyDescent="0.2">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row>
    <row r="723" spans="8:127" x14ac:dyDescent="0.2">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row>
    <row r="724" spans="8:127" x14ac:dyDescent="0.2">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row>
    <row r="725" spans="8:127" x14ac:dyDescent="0.2">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row>
    <row r="726" spans="8:127" x14ac:dyDescent="0.2">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row>
    <row r="727" spans="8:127" x14ac:dyDescent="0.2">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row>
    <row r="728" spans="8:127" x14ac:dyDescent="0.2">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row>
    <row r="729" spans="8:127" x14ac:dyDescent="0.2">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row>
    <row r="730" spans="8:127" x14ac:dyDescent="0.2">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row>
    <row r="731" spans="8:127" x14ac:dyDescent="0.2">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row>
    <row r="732" spans="8:127" x14ac:dyDescent="0.2">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row>
    <row r="733" spans="8:127" x14ac:dyDescent="0.2">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row>
    <row r="734" spans="8:127" x14ac:dyDescent="0.2">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row>
    <row r="735" spans="8:127" x14ac:dyDescent="0.2">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row>
    <row r="736" spans="8:127" x14ac:dyDescent="0.2">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row>
    <row r="737" spans="8:127" x14ac:dyDescent="0.2">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row>
    <row r="738" spans="8:127" x14ac:dyDescent="0.2">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row>
    <row r="739" spans="8:127" x14ac:dyDescent="0.2">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row>
    <row r="740" spans="8:127" x14ac:dyDescent="0.2">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row>
    <row r="741" spans="8:127" x14ac:dyDescent="0.2">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row>
    <row r="742" spans="8:127" x14ac:dyDescent="0.2">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row>
    <row r="743" spans="8:127" x14ac:dyDescent="0.2">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row>
    <row r="744" spans="8:127" x14ac:dyDescent="0.2">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row>
    <row r="745" spans="8:127" x14ac:dyDescent="0.2">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row>
    <row r="746" spans="8:127" x14ac:dyDescent="0.2">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row>
    <row r="747" spans="8:127" x14ac:dyDescent="0.2">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row>
    <row r="748" spans="8:127" x14ac:dyDescent="0.2">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row>
    <row r="749" spans="8:127" x14ac:dyDescent="0.2">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row>
    <row r="750" spans="8:127" x14ac:dyDescent="0.2">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row>
    <row r="751" spans="8:127" x14ac:dyDescent="0.2">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row>
    <row r="752" spans="8:127" x14ac:dyDescent="0.2">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row>
    <row r="753" spans="8:127" x14ac:dyDescent="0.2">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row>
    <row r="754" spans="8:127" x14ac:dyDescent="0.2">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row>
    <row r="755" spans="8:127" x14ac:dyDescent="0.2">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row>
    <row r="756" spans="8:127" x14ac:dyDescent="0.2">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row>
    <row r="757" spans="8:127" x14ac:dyDescent="0.2">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row>
    <row r="758" spans="8:127" x14ac:dyDescent="0.2">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row>
    <row r="759" spans="8:127" x14ac:dyDescent="0.2">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row>
    <row r="760" spans="8:127" x14ac:dyDescent="0.2">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row>
    <row r="761" spans="8:127" x14ac:dyDescent="0.2">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row>
    <row r="762" spans="8:127" x14ac:dyDescent="0.2">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row>
    <row r="763" spans="8:127" x14ac:dyDescent="0.2">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row>
    <row r="764" spans="8:127" x14ac:dyDescent="0.2">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row>
    <row r="765" spans="8:127" x14ac:dyDescent="0.2">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row>
    <row r="766" spans="8:127" x14ac:dyDescent="0.2">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row>
    <row r="767" spans="8:127" x14ac:dyDescent="0.2">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row>
    <row r="768" spans="8:127" x14ac:dyDescent="0.2">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row>
    <row r="769" spans="8:127" x14ac:dyDescent="0.2">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row>
    <row r="770" spans="8:127" x14ac:dyDescent="0.2">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row>
    <row r="771" spans="8:127" x14ac:dyDescent="0.2">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row>
    <row r="772" spans="8:127" x14ac:dyDescent="0.2">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row>
    <row r="773" spans="8:127" x14ac:dyDescent="0.2">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row>
    <row r="774" spans="8:127" x14ac:dyDescent="0.2">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row>
    <row r="775" spans="8:127" x14ac:dyDescent="0.2">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row>
    <row r="776" spans="8:127" x14ac:dyDescent="0.2">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row>
    <row r="777" spans="8:127" x14ac:dyDescent="0.2">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row>
    <row r="778" spans="8:127" x14ac:dyDescent="0.2">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row>
    <row r="779" spans="8:127" x14ac:dyDescent="0.2">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row>
    <row r="780" spans="8:127" x14ac:dyDescent="0.2">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row>
    <row r="781" spans="8:127" x14ac:dyDescent="0.2">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row>
    <row r="782" spans="8:127" x14ac:dyDescent="0.2">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row>
    <row r="783" spans="8:127" x14ac:dyDescent="0.2">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row>
    <row r="784" spans="8:127" x14ac:dyDescent="0.2">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row>
    <row r="785" spans="8:127" x14ac:dyDescent="0.2">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row>
    <row r="786" spans="8:127" x14ac:dyDescent="0.2">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row>
    <row r="787" spans="8:127" x14ac:dyDescent="0.2">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row>
    <row r="788" spans="8:127" x14ac:dyDescent="0.2">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row>
    <row r="789" spans="8:127" x14ac:dyDescent="0.2">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row>
    <row r="790" spans="8:127" x14ac:dyDescent="0.2">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row>
    <row r="791" spans="8:127" x14ac:dyDescent="0.2">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row>
    <row r="792" spans="8:127" x14ac:dyDescent="0.2">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row>
    <row r="793" spans="8:127" x14ac:dyDescent="0.2">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row>
    <row r="794" spans="8:127" x14ac:dyDescent="0.2">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row>
    <row r="795" spans="8:127" x14ac:dyDescent="0.2">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row>
    <row r="796" spans="8:127" x14ac:dyDescent="0.2">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row>
    <row r="797" spans="8:127" x14ac:dyDescent="0.2">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row>
    <row r="798" spans="8:127" x14ac:dyDescent="0.2">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row>
    <row r="799" spans="8:127" x14ac:dyDescent="0.2">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row>
    <row r="800" spans="8:127" x14ac:dyDescent="0.2">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row>
    <row r="801" spans="8:127" x14ac:dyDescent="0.2">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row>
    <row r="802" spans="8:127" x14ac:dyDescent="0.2">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row>
    <row r="803" spans="8:127" x14ac:dyDescent="0.2">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row>
    <row r="804" spans="8:127" x14ac:dyDescent="0.2">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row>
    <row r="805" spans="8:127" x14ac:dyDescent="0.2">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row>
    <row r="806" spans="8:127" x14ac:dyDescent="0.2">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row>
    <row r="807" spans="8:127" x14ac:dyDescent="0.2">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row>
    <row r="808" spans="8:127" x14ac:dyDescent="0.2">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row>
    <row r="809" spans="8:127" x14ac:dyDescent="0.2">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row>
    <row r="810" spans="8:127" x14ac:dyDescent="0.2">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row>
    <row r="811" spans="8:127" x14ac:dyDescent="0.2">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row>
    <row r="812" spans="8:127" x14ac:dyDescent="0.2">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row>
    <row r="813" spans="8:127" x14ac:dyDescent="0.2">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row>
    <row r="814" spans="8:127" x14ac:dyDescent="0.2">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row>
    <row r="815" spans="8:127" x14ac:dyDescent="0.2">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row>
    <row r="816" spans="8:127" x14ac:dyDescent="0.2">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row>
    <row r="817" spans="8:127" x14ac:dyDescent="0.2">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row>
    <row r="818" spans="8:127" x14ac:dyDescent="0.2">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row>
    <row r="819" spans="8:127" x14ac:dyDescent="0.2">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row>
    <row r="820" spans="8:127" x14ac:dyDescent="0.2">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row>
    <row r="821" spans="8:127" x14ac:dyDescent="0.2">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row>
    <row r="822" spans="8:127" x14ac:dyDescent="0.2">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row>
    <row r="823" spans="8:127" x14ac:dyDescent="0.2">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row>
    <row r="824" spans="8:127" x14ac:dyDescent="0.2">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row>
    <row r="825" spans="8:127" x14ac:dyDescent="0.2">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row>
    <row r="826" spans="8:127" x14ac:dyDescent="0.2">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row>
    <row r="827" spans="8:127" x14ac:dyDescent="0.2">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row>
    <row r="828" spans="8:127" x14ac:dyDescent="0.2">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row>
    <row r="829" spans="8:127" x14ac:dyDescent="0.2">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row>
    <row r="830" spans="8:127" x14ac:dyDescent="0.2">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row>
    <row r="831" spans="8:127" x14ac:dyDescent="0.2">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row>
    <row r="832" spans="8:127" x14ac:dyDescent="0.2">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row>
    <row r="833" spans="8:127" x14ac:dyDescent="0.2">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row>
    <row r="834" spans="8:127" x14ac:dyDescent="0.2">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row>
    <row r="835" spans="8:127" x14ac:dyDescent="0.2">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row>
    <row r="836" spans="8:127" x14ac:dyDescent="0.2">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row>
    <row r="837" spans="8:127" x14ac:dyDescent="0.2">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row>
    <row r="838" spans="8:127" x14ac:dyDescent="0.2">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row>
    <row r="839" spans="8:127" x14ac:dyDescent="0.2">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row>
    <row r="840" spans="8:127" x14ac:dyDescent="0.2">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row>
    <row r="841" spans="8:127" x14ac:dyDescent="0.2">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row>
    <row r="842" spans="8:127" x14ac:dyDescent="0.2">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row>
    <row r="843" spans="8:127" x14ac:dyDescent="0.2">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row>
    <row r="844" spans="8:127" x14ac:dyDescent="0.2">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row>
    <row r="845" spans="8:127" x14ac:dyDescent="0.2">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row>
    <row r="846" spans="8:127" x14ac:dyDescent="0.2">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row>
    <row r="847" spans="8:127" x14ac:dyDescent="0.2">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row>
    <row r="848" spans="8:127" x14ac:dyDescent="0.2">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row>
    <row r="849" spans="8:127" x14ac:dyDescent="0.2">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row>
    <row r="850" spans="8:127" x14ac:dyDescent="0.2">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row>
    <row r="851" spans="8:127" x14ac:dyDescent="0.2">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row>
    <row r="852" spans="8:127" x14ac:dyDescent="0.2">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row>
    <row r="853" spans="8:127" x14ac:dyDescent="0.2">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row>
    <row r="854" spans="8:127" x14ac:dyDescent="0.2">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row>
    <row r="855" spans="8:127" x14ac:dyDescent="0.2">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row>
    <row r="856" spans="8:127" x14ac:dyDescent="0.2">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row>
    <row r="857" spans="8:127" x14ac:dyDescent="0.2">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row>
    <row r="858" spans="8:127" x14ac:dyDescent="0.2">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row>
    <row r="859" spans="8:127" x14ac:dyDescent="0.2">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row>
    <row r="860" spans="8:127" x14ac:dyDescent="0.2">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row>
    <row r="861" spans="8:127" x14ac:dyDescent="0.2">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row>
    <row r="862" spans="8:127" x14ac:dyDescent="0.2">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row>
    <row r="863" spans="8:127" x14ac:dyDescent="0.2">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row>
    <row r="864" spans="8:127" x14ac:dyDescent="0.2">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row>
    <row r="865" spans="8:127" x14ac:dyDescent="0.2">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row>
    <row r="866" spans="8:127" x14ac:dyDescent="0.2">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row>
    <row r="867" spans="8:127" x14ac:dyDescent="0.2">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row>
    <row r="868" spans="8:127" x14ac:dyDescent="0.2">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row>
    <row r="869" spans="8:127" x14ac:dyDescent="0.2">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row>
    <row r="870" spans="8:127" x14ac:dyDescent="0.2">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row>
    <row r="871" spans="8:127" x14ac:dyDescent="0.2">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row>
    <row r="872" spans="8:127" x14ac:dyDescent="0.2">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row>
    <row r="873" spans="8:127" x14ac:dyDescent="0.2">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row>
    <row r="874" spans="8:127" x14ac:dyDescent="0.2">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row>
    <row r="875" spans="8:127" x14ac:dyDescent="0.2">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row>
    <row r="876" spans="8:127" x14ac:dyDescent="0.2">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row>
    <row r="877" spans="8:127" x14ac:dyDescent="0.2">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row>
    <row r="878" spans="8:127" x14ac:dyDescent="0.2">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row>
    <row r="879" spans="8:127" x14ac:dyDescent="0.2">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row>
    <row r="880" spans="8:127" x14ac:dyDescent="0.2">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row>
    <row r="881" spans="8:127" x14ac:dyDescent="0.2">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row>
    <row r="882" spans="8:127" x14ac:dyDescent="0.2">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row>
    <row r="883" spans="8:127" x14ac:dyDescent="0.2">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row>
    <row r="884" spans="8:127" x14ac:dyDescent="0.2">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row>
    <row r="885" spans="8:127" x14ac:dyDescent="0.2">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row>
    <row r="886" spans="8:127" x14ac:dyDescent="0.2">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row>
    <row r="887" spans="8:127" x14ac:dyDescent="0.2">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row>
    <row r="888" spans="8:127" x14ac:dyDescent="0.2">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row>
    <row r="889" spans="8:127" x14ac:dyDescent="0.2">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row>
    <row r="890" spans="8:127" x14ac:dyDescent="0.2">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row>
    <row r="891" spans="8:127" x14ac:dyDescent="0.2">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row>
    <row r="892" spans="8:127" x14ac:dyDescent="0.2">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row>
    <row r="893" spans="8:127" x14ac:dyDescent="0.2">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row>
    <row r="894" spans="8:127" x14ac:dyDescent="0.2">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row>
    <row r="895" spans="8:127" x14ac:dyDescent="0.2">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row>
    <row r="896" spans="8:127" x14ac:dyDescent="0.2">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row>
    <row r="897" spans="8:127" x14ac:dyDescent="0.2">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row>
    <row r="898" spans="8:127" x14ac:dyDescent="0.2">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row>
    <row r="899" spans="8:127" x14ac:dyDescent="0.2">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row>
    <row r="900" spans="8:127" x14ac:dyDescent="0.2">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row>
    <row r="901" spans="8:127" x14ac:dyDescent="0.2">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row>
    <row r="902" spans="8:127" x14ac:dyDescent="0.2">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row>
    <row r="903" spans="8:127" x14ac:dyDescent="0.2">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row>
    <row r="904" spans="8:127" x14ac:dyDescent="0.2">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row>
    <row r="905" spans="8:127" x14ac:dyDescent="0.2">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row>
    <row r="906" spans="8:127" x14ac:dyDescent="0.2">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row>
    <row r="907" spans="8:127" x14ac:dyDescent="0.2">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row>
    <row r="908" spans="8:127" x14ac:dyDescent="0.2">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row>
    <row r="909" spans="8:127" x14ac:dyDescent="0.2">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row>
    <row r="910" spans="8:127" x14ac:dyDescent="0.2">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row>
    <row r="911" spans="8:127" x14ac:dyDescent="0.2">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row>
    <row r="912" spans="8:127" x14ac:dyDescent="0.2">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row>
    <row r="913" spans="8:127" x14ac:dyDescent="0.2">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row>
    <row r="914" spans="8:127" x14ac:dyDescent="0.2">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row>
    <row r="915" spans="8:127" x14ac:dyDescent="0.2">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row>
    <row r="916" spans="8:127" x14ac:dyDescent="0.2">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row>
    <row r="917" spans="8:127" x14ac:dyDescent="0.2">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row>
    <row r="918" spans="8:127" x14ac:dyDescent="0.2">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row>
    <row r="919" spans="8:127" x14ac:dyDescent="0.2">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row>
    <row r="920" spans="8:127" x14ac:dyDescent="0.2">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row>
    <row r="921" spans="8:127" x14ac:dyDescent="0.2">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row>
    <row r="922" spans="8:127" x14ac:dyDescent="0.2">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row>
    <row r="923" spans="8:127" x14ac:dyDescent="0.2">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row>
    <row r="924" spans="8:127" x14ac:dyDescent="0.2">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row>
    <row r="925" spans="8:127" x14ac:dyDescent="0.2">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row>
    <row r="926" spans="8:127" x14ac:dyDescent="0.2">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row>
    <row r="927" spans="8:127" x14ac:dyDescent="0.2">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row>
    <row r="928" spans="8:127" x14ac:dyDescent="0.2">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row>
    <row r="929" spans="8:127" x14ac:dyDescent="0.2">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row>
    <row r="930" spans="8:127" x14ac:dyDescent="0.2">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row>
    <row r="931" spans="8:127" x14ac:dyDescent="0.2">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row>
    <row r="932" spans="8:127" x14ac:dyDescent="0.2">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row>
    <row r="933" spans="8:127" x14ac:dyDescent="0.2">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row>
    <row r="934" spans="8:127" x14ac:dyDescent="0.2">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row>
    <row r="935" spans="8:127" x14ac:dyDescent="0.2">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row>
    <row r="936" spans="8:127" x14ac:dyDescent="0.2">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row>
    <row r="937" spans="8:127" x14ac:dyDescent="0.2">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row>
    <row r="938" spans="8:127" x14ac:dyDescent="0.2">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row>
    <row r="939" spans="8:127" x14ac:dyDescent="0.2">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row>
    <row r="940" spans="8:127" x14ac:dyDescent="0.2">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row>
    <row r="941" spans="8:127" x14ac:dyDescent="0.2">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row>
    <row r="942" spans="8:127" x14ac:dyDescent="0.2">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row>
    <row r="943" spans="8:127" x14ac:dyDescent="0.2">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row>
    <row r="944" spans="8:127" x14ac:dyDescent="0.2">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row>
    <row r="945" spans="8:127" x14ac:dyDescent="0.2">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row>
    <row r="946" spans="8:127" x14ac:dyDescent="0.2">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row>
    <row r="947" spans="8:127" x14ac:dyDescent="0.2">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row>
    <row r="948" spans="8:127" x14ac:dyDescent="0.2">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row>
    <row r="949" spans="8:127" x14ac:dyDescent="0.2">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row>
    <row r="950" spans="8:127" x14ac:dyDescent="0.2">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row>
    <row r="951" spans="8:127" x14ac:dyDescent="0.2">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row>
    <row r="952" spans="8:127" x14ac:dyDescent="0.2">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row>
    <row r="953" spans="8:127" x14ac:dyDescent="0.2">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row>
    <row r="954" spans="8:127" x14ac:dyDescent="0.2">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row>
    <row r="955" spans="8:127" x14ac:dyDescent="0.2">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row>
    <row r="956" spans="8:127" x14ac:dyDescent="0.2">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row>
    <row r="957" spans="8:127" x14ac:dyDescent="0.2">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row>
    <row r="958" spans="8:127" x14ac:dyDescent="0.2">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row>
    <row r="959" spans="8:127" x14ac:dyDescent="0.2">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row>
    <row r="960" spans="8:127" x14ac:dyDescent="0.2">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row>
    <row r="961" spans="8:127" x14ac:dyDescent="0.2">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row>
    <row r="962" spans="8:127" x14ac:dyDescent="0.2">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row>
    <row r="963" spans="8:127" x14ac:dyDescent="0.2">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row>
    <row r="964" spans="8:127" x14ac:dyDescent="0.2">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row>
    <row r="965" spans="8:127" x14ac:dyDescent="0.2">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row>
    <row r="966" spans="8:127" x14ac:dyDescent="0.2">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row>
    <row r="967" spans="8:127" x14ac:dyDescent="0.2">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row>
    <row r="968" spans="8:127" x14ac:dyDescent="0.2">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row>
    <row r="969" spans="8:127" x14ac:dyDescent="0.2">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row>
    <row r="970" spans="8:127" x14ac:dyDescent="0.2">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row>
    <row r="971" spans="8:127" x14ac:dyDescent="0.2">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row>
    <row r="972" spans="8:127" x14ac:dyDescent="0.2">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row>
    <row r="973" spans="8:127" x14ac:dyDescent="0.2">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row>
    <row r="974" spans="8:127" x14ac:dyDescent="0.2">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row>
    <row r="975" spans="8:127" x14ac:dyDescent="0.2">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row>
    <row r="976" spans="8:127" x14ac:dyDescent="0.2">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row>
    <row r="977" spans="8:127" x14ac:dyDescent="0.2">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row>
    <row r="978" spans="8:127" x14ac:dyDescent="0.2">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row>
    <row r="979" spans="8:127" x14ac:dyDescent="0.2">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row>
    <row r="980" spans="8:127" x14ac:dyDescent="0.2">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row>
    <row r="981" spans="8:127" x14ac:dyDescent="0.2">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row>
    <row r="982" spans="8:127" x14ac:dyDescent="0.2">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row>
    <row r="983" spans="8:127" x14ac:dyDescent="0.2">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row>
    <row r="984" spans="8:127" x14ac:dyDescent="0.2">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row>
    <row r="985" spans="8:127" x14ac:dyDescent="0.2">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row>
    <row r="986" spans="8:127" x14ac:dyDescent="0.2">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row>
    <row r="987" spans="8:127" x14ac:dyDescent="0.2">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row>
    <row r="988" spans="8:127" x14ac:dyDescent="0.2">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row>
    <row r="989" spans="8:127" x14ac:dyDescent="0.2">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row>
    <row r="990" spans="8:127" x14ac:dyDescent="0.2">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row>
    <row r="991" spans="8:127" x14ac:dyDescent="0.2">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row>
    <row r="992" spans="8:127" x14ac:dyDescent="0.2">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row>
    <row r="993" spans="8:127" x14ac:dyDescent="0.2">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row>
    <row r="994" spans="8:127" x14ac:dyDescent="0.2">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row>
    <row r="995" spans="8:127" x14ac:dyDescent="0.2">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row>
    <row r="996" spans="8:127" x14ac:dyDescent="0.2">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row>
    <row r="997" spans="8:127" x14ac:dyDescent="0.2">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row>
    <row r="998" spans="8:127" x14ac:dyDescent="0.2">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row>
    <row r="999" spans="8:127" x14ac:dyDescent="0.2">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row>
    <row r="1000" spans="8:127" x14ac:dyDescent="0.2">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row>
    <row r="1001" spans="8:127" x14ac:dyDescent="0.2">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row>
    <row r="1002" spans="8:127" x14ac:dyDescent="0.2">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row>
    <row r="1003" spans="8:127" x14ac:dyDescent="0.2">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row>
    <row r="1004" spans="8:127" x14ac:dyDescent="0.2">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row>
    <row r="1005" spans="8:127" x14ac:dyDescent="0.2">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row>
    <row r="1006" spans="8:127" x14ac:dyDescent="0.2">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row>
    <row r="1007" spans="8:127" x14ac:dyDescent="0.2">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row>
    <row r="1008" spans="8:127" x14ac:dyDescent="0.2">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row>
    <row r="1009" spans="8:127" x14ac:dyDescent="0.2">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row>
    <row r="1010" spans="8:127" x14ac:dyDescent="0.2">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row>
    <row r="1011" spans="8:127" x14ac:dyDescent="0.2">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row>
    <row r="1012" spans="8:127" x14ac:dyDescent="0.2">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row>
    <row r="1013" spans="8:127" x14ac:dyDescent="0.2">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row>
    <row r="1014" spans="8:127" x14ac:dyDescent="0.2">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row>
    <row r="1015" spans="8:127" x14ac:dyDescent="0.2">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row>
    <row r="1016" spans="8:127" x14ac:dyDescent="0.2">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row>
    <row r="1017" spans="8:127" x14ac:dyDescent="0.2">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row>
    <row r="1018" spans="8:127" x14ac:dyDescent="0.2">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row>
    <row r="1019" spans="8:127" x14ac:dyDescent="0.2">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row>
    <row r="1020" spans="8:127" x14ac:dyDescent="0.2">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row>
    <row r="1021" spans="8:127" x14ac:dyDescent="0.2">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row>
    <row r="1022" spans="8:127" x14ac:dyDescent="0.2">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row>
    <row r="1023" spans="8:127" x14ac:dyDescent="0.2">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row>
    <row r="1024" spans="8:127" x14ac:dyDescent="0.2">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row>
    <row r="1025" spans="8:127" x14ac:dyDescent="0.2">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row>
    <row r="1026" spans="8:127" x14ac:dyDescent="0.2">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row>
    <row r="1027" spans="8:127" x14ac:dyDescent="0.2">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row>
    <row r="1028" spans="8:127" x14ac:dyDescent="0.2">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row>
    <row r="1029" spans="8:127" x14ac:dyDescent="0.2">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row>
    <row r="1030" spans="8:127" x14ac:dyDescent="0.2">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row>
    <row r="1031" spans="8:127" x14ac:dyDescent="0.2">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row>
    <row r="1032" spans="8:127" x14ac:dyDescent="0.2">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row>
    <row r="1033" spans="8:127" x14ac:dyDescent="0.2">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row>
    <row r="1034" spans="8:127" x14ac:dyDescent="0.2">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row>
    <row r="1035" spans="8:127" x14ac:dyDescent="0.2">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row>
    <row r="1036" spans="8:127" x14ac:dyDescent="0.2">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row>
    <row r="1037" spans="8:127" x14ac:dyDescent="0.2">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row>
    <row r="1038" spans="8:127" x14ac:dyDescent="0.2">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row>
    <row r="1039" spans="8:127" x14ac:dyDescent="0.2">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row>
    <row r="1040" spans="8:127" x14ac:dyDescent="0.2">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row>
    <row r="1041" spans="8:127" x14ac:dyDescent="0.2">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row>
    <row r="1042" spans="8:127" x14ac:dyDescent="0.2">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row>
    <row r="1043" spans="8:127" x14ac:dyDescent="0.2">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row>
    <row r="1044" spans="8:127" x14ac:dyDescent="0.2">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row>
    <row r="1045" spans="8:127" x14ac:dyDescent="0.2">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row>
    <row r="1046" spans="8:127" x14ac:dyDescent="0.2">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row>
    <row r="1047" spans="8:127" x14ac:dyDescent="0.2">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row>
    <row r="1048" spans="8:127" x14ac:dyDescent="0.2">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row>
    <row r="1049" spans="8:127" x14ac:dyDescent="0.2">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row>
    <row r="1050" spans="8:127" x14ac:dyDescent="0.2">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row>
    <row r="1051" spans="8:127" x14ac:dyDescent="0.2">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row>
    <row r="1052" spans="8:127" x14ac:dyDescent="0.2">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row>
    <row r="1053" spans="8:127" x14ac:dyDescent="0.2">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row>
    <row r="1054" spans="8:127" x14ac:dyDescent="0.2">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row>
    <row r="1055" spans="8:127" x14ac:dyDescent="0.2">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row>
    <row r="1056" spans="8:127" x14ac:dyDescent="0.2">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row>
    <row r="1057" spans="8:127" x14ac:dyDescent="0.2">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row>
    <row r="1058" spans="8:127" x14ac:dyDescent="0.2">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row>
    <row r="1059" spans="8:127" x14ac:dyDescent="0.2">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row>
    <row r="1060" spans="8:127" x14ac:dyDescent="0.2">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row>
    <row r="1061" spans="8:127" x14ac:dyDescent="0.2">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row>
    <row r="1062" spans="8:127" x14ac:dyDescent="0.2">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row>
    <row r="1063" spans="8:127" x14ac:dyDescent="0.2">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row>
    <row r="1064" spans="8:127" x14ac:dyDescent="0.2">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row>
    <row r="1065" spans="8:127" x14ac:dyDescent="0.2">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row>
    <row r="1066" spans="8:127" x14ac:dyDescent="0.2">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row>
    <row r="1067" spans="8:127" x14ac:dyDescent="0.2">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row>
    <row r="1068" spans="8:127" x14ac:dyDescent="0.2">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row>
    <row r="1069" spans="8:127" x14ac:dyDescent="0.2">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row>
    <row r="1070" spans="8:127" x14ac:dyDescent="0.2">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row>
    <row r="1071" spans="8:127" x14ac:dyDescent="0.2">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row>
    <row r="1072" spans="8:127" x14ac:dyDescent="0.2">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row>
    <row r="1073" spans="8:127" x14ac:dyDescent="0.2">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row>
    <row r="1074" spans="8:127" x14ac:dyDescent="0.2">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row>
    <row r="1075" spans="8:127" x14ac:dyDescent="0.2">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row>
    <row r="1076" spans="8:127" x14ac:dyDescent="0.2">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row>
    <row r="1077" spans="8:127" x14ac:dyDescent="0.2">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row>
    <row r="1078" spans="8:127" x14ac:dyDescent="0.2">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row>
    <row r="1079" spans="8:127" x14ac:dyDescent="0.2">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row>
    <row r="1080" spans="8:127" x14ac:dyDescent="0.2">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row>
    <row r="1081" spans="8:127" x14ac:dyDescent="0.2">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row>
    <row r="1082" spans="8:127" x14ac:dyDescent="0.2">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row>
    <row r="1083" spans="8:127" x14ac:dyDescent="0.2">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row>
    <row r="1084" spans="8:127" x14ac:dyDescent="0.2">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row>
    <row r="1085" spans="8:127" x14ac:dyDescent="0.2">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row>
    <row r="1086" spans="8:127" x14ac:dyDescent="0.2">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row>
    <row r="1087" spans="8:127" x14ac:dyDescent="0.2">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row>
    <row r="1088" spans="8:127" x14ac:dyDescent="0.2">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row>
    <row r="1089" spans="8:127" x14ac:dyDescent="0.2">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row>
    <row r="1090" spans="8:127" x14ac:dyDescent="0.2">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row>
    <row r="1091" spans="8:127" x14ac:dyDescent="0.2">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row>
    <row r="1092" spans="8:127" x14ac:dyDescent="0.2">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row>
    <row r="1093" spans="8:127" x14ac:dyDescent="0.2">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row>
    <row r="1094" spans="8:127" x14ac:dyDescent="0.2">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row>
    <row r="1095" spans="8:127" x14ac:dyDescent="0.2">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row>
    <row r="1096" spans="8:127" x14ac:dyDescent="0.2">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row>
    <row r="1097" spans="8:127" x14ac:dyDescent="0.2">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row>
    <row r="1098" spans="8:127" x14ac:dyDescent="0.2">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row>
    <row r="1099" spans="8:127" x14ac:dyDescent="0.2">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row>
    <row r="1100" spans="8:127" x14ac:dyDescent="0.2">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row>
    <row r="1101" spans="8:127" x14ac:dyDescent="0.2">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row>
    <row r="1102" spans="8:127" x14ac:dyDescent="0.2">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row>
    <row r="1103" spans="8:127" x14ac:dyDescent="0.2">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row>
    <row r="1104" spans="8:127" x14ac:dyDescent="0.2">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row>
    <row r="1105" spans="8:127" x14ac:dyDescent="0.2">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row>
    <row r="1106" spans="8:127" x14ac:dyDescent="0.2">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row>
    <row r="1107" spans="8:127" x14ac:dyDescent="0.2">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row>
    <row r="1108" spans="8:127" x14ac:dyDescent="0.2">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row>
    <row r="1109" spans="8:127" x14ac:dyDescent="0.2">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row>
    <row r="1110" spans="8:127" x14ac:dyDescent="0.2">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row>
    <row r="1111" spans="8:127" x14ac:dyDescent="0.2">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row>
    <row r="1112" spans="8:127" x14ac:dyDescent="0.2">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row>
    <row r="1113" spans="8:127" x14ac:dyDescent="0.2">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row>
    <row r="1114" spans="8:127" x14ac:dyDescent="0.2">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row>
    <row r="1115" spans="8:127" x14ac:dyDescent="0.2">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row>
    <row r="1116" spans="8:127" x14ac:dyDescent="0.2">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row>
    <row r="1117" spans="8:127" x14ac:dyDescent="0.2">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row>
    <row r="1118" spans="8:127" x14ac:dyDescent="0.2">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row>
    <row r="1119" spans="8:127" x14ac:dyDescent="0.2">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row>
    <row r="1120" spans="8:127" x14ac:dyDescent="0.2">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row>
    <row r="1121" spans="8:127" x14ac:dyDescent="0.2">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row>
    <row r="1122" spans="8:127" x14ac:dyDescent="0.2">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row>
    <row r="1123" spans="8:127" x14ac:dyDescent="0.2">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row>
    <row r="1124" spans="8:127" x14ac:dyDescent="0.2">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row>
    <row r="1125" spans="8:127" x14ac:dyDescent="0.2">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row>
    <row r="1126" spans="8:127" x14ac:dyDescent="0.2">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row>
    <row r="1127" spans="8:127" x14ac:dyDescent="0.2">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row>
    <row r="1128" spans="8:127" x14ac:dyDescent="0.2">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row>
    <row r="1129" spans="8:127" x14ac:dyDescent="0.2">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row>
    <row r="1130" spans="8:127" x14ac:dyDescent="0.2">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row>
    <row r="1131" spans="8:127" x14ac:dyDescent="0.2">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row>
    <row r="1132" spans="8:127" x14ac:dyDescent="0.2">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row>
    <row r="1133" spans="8:127" x14ac:dyDescent="0.2">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row>
    <row r="1134" spans="8:127" x14ac:dyDescent="0.2">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row>
    <row r="1135" spans="8:127" x14ac:dyDescent="0.2">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row>
    <row r="1136" spans="8:127" x14ac:dyDescent="0.2">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row>
    <row r="1137" spans="8:127" x14ac:dyDescent="0.2">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row>
    <row r="1138" spans="8:127" x14ac:dyDescent="0.2">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row>
    <row r="1139" spans="8:127" x14ac:dyDescent="0.2">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row>
    <row r="1140" spans="8:127" x14ac:dyDescent="0.2">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row>
    <row r="1141" spans="8:127" x14ac:dyDescent="0.2">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row>
    <row r="1142" spans="8:127" x14ac:dyDescent="0.2">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row>
    <row r="1143" spans="8:127" x14ac:dyDescent="0.2">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row>
    <row r="1144" spans="8:127" x14ac:dyDescent="0.2">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row>
    <row r="1145" spans="8:127" x14ac:dyDescent="0.2">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row>
    <row r="1146" spans="8:127" x14ac:dyDescent="0.2">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row>
    <row r="1147" spans="8:127" x14ac:dyDescent="0.2">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row>
    <row r="1148" spans="8:127" x14ac:dyDescent="0.2">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row>
    <row r="1149" spans="8:127" x14ac:dyDescent="0.2">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row>
    <row r="1150" spans="8:127" x14ac:dyDescent="0.2">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row>
    <row r="1151" spans="8:127" x14ac:dyDescent="0.2">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row>
    <row r="1152" spans="8:127" x14ac:dyDescent="0.2">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row>
    <row r="1153" spans="8:127" x14ac:dyDescent="0.2">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row>
    <row r="1154" spans="8:127" x14ac:dyDescent="0.2">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row>
    <row r="1155" spans="8:127" x14ac:dyDescent="0.2">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row>
    <row r="1156" spans="8:127" x14ac:dyDescent="0.2">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row>
    <row r="1157" spans="8:127" x14ac:dyDescent="0.2">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row>
    <row r="1158" spans="8:127" x14ac:dyDescent="0.2">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row>
    <row r="1159" spans="8:127" x14ac:dyDescent="0.2">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row>
    <row r="1160" spans="8:127" x14ac:dyDescent="0.2">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row>
    <row r="1161" spans="8:127" x14ac:dyDescent="0.2">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row>
    <row r="1162" spans="8:127" x14ac:dyDescent="0.2">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row>
    <row r="1163" spans="8:127" x14ac:dyDescent="0.2">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row>
    <row r="1164" spans="8:127" x14ac:dyDescent="0.2">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row>
    <row r="1165" spans="8:127" x14ac:dyDescent="0.2">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row>
    <row r="1166" spans="8:127" x14ac:dyDescent="0.2">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row>
    <row r="1167" spans="8:127" x14ac:dyDescent="0.2">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row>
    <row r="1168" spans="8:127" x14ac:dyDescent="0.2">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row>
    <row r="1169" spans="8:127" x14ac:dyDescent="0.2">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row>
    <row r="1170" spans="8:127" x14ac:dyDescent="0.2">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row>
    <row r="1171" spans="8:127" x14ac:dyDescent="0.2">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row>
    <row r="1172" spans="8:127" x14ac:dyDescent="0.2">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row>
    <row r="1173" spans="8:127" x14ac:dyDescent="0.2">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row>
    <row r="1174" spans="8:127" x14ac:dyDescent="0.2">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row>
    <row r="1175" spans="8:127" x14ac:dyDescent="0.2">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row>
    <row r="1176" spans="8:127" x14ac:dyDescent="0.2">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row>
    <row r="1177" spans="8:127" x14ac:dyDescent="0.2">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row>
    <row r="1178" spans="8:127" x14ac:dyDescent="0.2">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row>
    <row r="1179" spans="8:127" x14ac:dyDescent="0.2">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row>
    <row r="1180" spans="8:127" x14ac:dyDescent="0.2">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row>
    <row r="1181" spans="8:127" x14ac:dyDescent="0.2">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row>
    <row r="1182" spans="8:127" x14ac:dyDescent="0.2">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row>
    <row r="1183" spans="8:127" x14ac:dyDescent="0.2">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row>
    <row r="1184" spans="8:127" x14ac:dyDescent="0.2">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row>
    <row r="1185" spans="8:127" x14ac:dyDescent="0.2">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row>
    <row r="1186" spans="8:127" x14ac:dyDescent="0.2">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row>
    <row r="1187" spans="8:127" x14ac:dyDescent="0.2">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row>
    <row r="1188" spans="8:127" x14ac:dyDescent="0.2">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row>
    <row r="1189" spans="8:127" x14ac:dyDescent="0.2">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row>
    <row r="1190" spans="8:127" x14ac:dyDescent="0.2">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row>
    <row r="1191" spans="8:127" x14ac:dyDescent="0.2">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row>
    <row r="1192" spans="8:127" x14ac:dyDescent="0.2">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row>
    <row r="1193" spans="8:127" x14ac:dyDescent="0.2">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row>
    <row r="1194" spans="8:127" x14ac:dyDescent="0.2">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row>
    <row r="1195" spans="8:127" x14ac:dyDescent="0.2">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row>
    <row r="1196" spans="8:127" x14ac:dyDescent="0.2">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row>
    <row r="1197" spans="8:127" x14ac:dyDescent="0.2">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row>
    <row r="1198" spans="8:127" x14ac:dyDescent="0.2">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row>
    <row r="1199" spans="8:127" x14ac:dyDescent="0.2">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row>
    <row r="1200" spans="8:127" x14ac:dyDescent="0.2">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row>
    <row r="1201" spans="8:127" x14ac:dyDescent="0.2">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row>
    <row r="1202" spans="8:127" x14ac:dyDescent="0.2">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row>
    <row r="1203" spans="8:127" x14ac:dyDescent="0.2">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row>
    <row r="1204" spans="8:127" x14ac:dyDescent="0.2">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row>
  </sheetData>
  <mergeCells count="13">
    <mergeCell ref="A42:C42"/>
    <mergeCell ref="A43:G43"/>
    <mergeCell ref="A44:B44"/>
    <mergeCell ref="A8:A10"/>
    <mergeCell ref="B8:D8"/>
    <mergeCell ref="E8:G8"/>
    <mergeCell ref="B9:B10"/>
    <mergeCell ref="C9:D9"/>
    <mergeCell ref="E9:F9"/>
    <mergeCell ref="A3:G3"/>
    <mergeCell ref="A4:G4"/>
    <mergeCell ref="A5:G5"/>
    <mergeCell ref="A6:G6"/>
  </mergeCells>
  <pageMargins left="0.74803149606299213" right="0.74803149606299213" top="0.98425196850393704" bottom="0.98425196850393704" header="0" footer="0"/>
  <pageSetup scale="8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6"/>
  <sheetViews>
    <sheetView showGridLines="0" workbookViewId="0">
      <selection activeCell="I13" sqref="I13"/>
    </sheetView>
  </sheetViews>
  <sheetFormatPr baseColWidth="10" defaultRowHeight="15" x14ac:dyDescent="0.25"/>
  <cols>
    <col min="1" max="1" width="29.85546875" customWidth="1"/>
    <col min="2" max="2" width="11.7109375" bestFit="1" customWidth="1"/>
    <col min="4" max="4" width="11.7109375" bestFit="1" customWidth="1"/>
  </cols>
  <sheetData>
    <row r="1" spans="1:8" x14ac:dyDescent="0.25">
      <c r="A1" s="3" t="s">
        <v>177</v>
      </c>
      <c r="B1" s="3"/>
      <c r="C1" s="3"/>
      <c r="D1" s="3"/>
      <c r="E1" s="3"/>
      <c r="F1" s="3"/>
      <c r="G1" s="3"/>
    </row>
    <row r="2" spans="1:8" x14ac:dyDescent="0.25">
      <c r="A2" s="3" t="s">
        <v>1</v>
      </c>
      <c r="B2" s="3"/>
      <c r="C2" s="3"/>
      <c r="D2" s="3"/>
      <c r="E2" s="3"/>
      <c r="F2" s="3"/>
      <c r="G2" s="3"/>
    </row>
    <row r="3" spans="1:8" x14ac:dyDescent="0.25">
      <c r="A3" s="4" t="s">
        <v>53</v>
      </c>
      <c r="B3" s="4"/>
      <c r="C3" s="4"/>
      <c r="D3" s="4"/>
      <c r="E3" s="4"/>
      <c r="F3" s="4"/>
      <c r="G3" s="4"/>
    </row>
    <row r="4" spans="1:8" x14ac:dyDescent="0.25">
      <c r="A4" s="5"/>
      <c r="B4" s="6"/>
      <c r="C4" s="6"/>
      <c r="D4" s="6"/>
      <c r="E4" s="6"/>
      <c r="F4" s="6"/>
      <c r="G4" s="6"/>
    </row>
    <row r="5" spans="1:8" x14ac:dyDescent="0.25">
      <c r="A5" s="7" t="s">
        <v>4</v>
      </c>
      <c r="B5" s="8" t="s">
        <v>5</v>
      </c>
      <c r="C5" s="9"/>
      <c r="D5" s="10"/>
      <c r="E5" s="11" t="s">
        <v>6</v>
      </c>
      <c r="F5" s="9"/>
      <c r="G5" s="12"/>
    </row>
    <row r="6" spans="1:8" ht="15" customHeight="1" x14ac:dyDescent="0.25">
      <c r="A6" s="13"/>
      <c r="B6" s="14" t="s">
        <v>7</v>
      </c>
      <c r="C6" s="15" t="s">
        <v>8</v>
      </c>
      <c r="D6" s="10"/>
      <c r="E6" s="11" t="s">
        <v>9</v>
      </c>
      <c r="F6" s="10"/>
      <c r="G6" s="16">
        <v>2015</v>
      </c>
    </row>
    <row r="7" spans="1:8" x14ac:dyDescent="0.25">
      <c r="A7" s="17"/>
      <c r="B7" s="18"/>
      <c r="C7" s="19" t="s">
        <v>10</v>
      </c>
      <c r="D7" s="20" t="s">
        <v>11</v>
      </c>
      <c r="E7" s="20" t="s">
        <v>12</v>
      </c>
      <c r="F7" s="19" t="s">
        <v>13</v>
      </c>
      <c r="G7" s="21" t="s">
        <v>14</v>
      </c>
    </row>
    <row r="8" spans="1:8" x14ac:dyDescent="0.25">
      <c r="A8" s="60" t="s">
        <v>158</v>
      </c>
      <c r="B8" s="280">
        <f>B9+B10+B11+B12+B13</f>
        <v>15146145728</v>
      </c>
      <c r="C8" s="280">
        <f t="shared" ref="C8" si="0">C9+C10+C11+C12+C13</f>
        <v>15929505745</v>
      </c>
      <c r="D8" s="280">
        <f>D9+D10+D11+D12+D13</f>
        <v>16401219280</v>
      </c>
      <c r="E8" s="280">
        <f>SUM(E9:E13)</f>
        <v>471713535</v>
      </c>
      <c r="F8" s="281">
        <f>(D8*100/C8)-100</f>
        <v>2.9612565672231455</v>
      </c>
      <c r="G8" s="25">
        <f>(D8/1.033)/B8*100-100</f>
        <v>4.8271268166544417</v>
      </c>
      <c r="H8" s="26"/>
    </row>
    <row r="9" spans="1:8" x14ac:dyDescent="0.25">
      <c r="A9" s="55" t="s">
        <v>159</v>
      </c>
      <c r="B9" s="283">
        <v>12506351945</v>
      </c>
      <c r="C9" s="283">
        <v>13273829870</v>
      </c>
      <c r="D9" s="287">
        <v>13700782978</v>
      </c>
      <c r="E9" s="283">
        <f>D9-C9</f>
        <v>426953108</v>
      </c>
      <c r="F9" s="284">
        <f>(D9*100/C9)-100</f>
        <v>3.2165027891833233</v>
      </c>
      <c r="G9" s="39">
        <f t="shared" ref="G9:G13" si="1">(D9/1.033)/B9*100-100</f>
        <v>6.0509148844423777</v>
      </c>
      <c r="H9" s="26"/>
    </row>
    <row r="10" spans="1:8" x14ac:dyDescent="0.25">
      <c r="A10" s="55" t="s">
        <v>160</v>
      </c>
      <c r="B10" s="283">
        <v>1189129468</v>
      </c>
      <c r="C10" s="283">
        <v>1208519422</v>
      </c>
      <c r="D10" s="287">
        <v>1225435259</v>
      </c>
      <c r="E10" s="283">
        <f t="shared" ref="E10:E13" si="2">D10-C10</f>
        <v>16915837</v>
      </c>
      <c r="F10" s="284">
        <f t="shared" ref="F10:F13" si="3">(D10*100/C10)-100</f>
        <v>1.3997157755235463</v>
      </c>
      <c r="G10" s="39">
        <f t="shared" si="1"/>
        <v>-0.23897357266413621</v>
      </c>
      <c r="H10" s="26"/>
    </row>
    <row r="11" spans="1:8" x14ac:dyDescent="0.25">
      <c r="A11" s="55" t="s">
        <v>161</v>
      </c>
      <c r="B11" s="283">
        <v>213935624</v>
      </c>
      <c r="C11" s="283">
        <v>219036571</v>
      </c>
      <c r="D11" s="287">
        <v>181116407</v>
      </c>
      <c r="E11" s="283">
        <f t="shared" si="2"/>
        <v>-37920164</v>
      </c>
      <c r="F11" s="284">
        <f t="shared" si="3"/>
        <v>-17.312252390948913</v>
      </c>
      <c r="G11" s="39">
        <f t="shared" si="1"/>
        <v>-18.045205746553407</v>
      </c>
      <c r="H11" s="26"/>
    </row>
    <row r="12" spans="1:8" x14ac:dyDescent="0.25">
      <c r="A12" s="55" t="s">
        <v>162</v>
      </c>
      <c r="B12" s="283">
        <v>674261512</v>
      </c>
      <c r="C12" s="283">
        <v>695944112</v>
      </c>
      <c r="D12" s="287">
        <v>737853867</v>
      </c>
      <c r="E12" s="283">
        <f t="shared" si="2"/>
        <v>41909755</v>
      </c>
      <c r="F12" s="284">
        <f t="shared" si="3"/>
        <v>6.0220000826733013</v>
      </c>
      <c r="G12" s="39">
        <f t="shared" si="1"/>
        <v>5.9355354511785379</v>
      </c>
      <c r="H12" s="26"/>
    </row>
    <row r="13" spans="1:8" x14ac:dyDescent="0.25">
      <c r="A13" s="55" t="s">
        <v>163</v>
      </c>
      <c r="B13" s="286">
        <v>562467179</v>
      </c>
      <c r="C13" s="283">
        <v>532175770</v>
      </c>
      <c r="D13" s="287">
        <v>556030769</v>
      </c>
      <c r="E13" s="283">
        <f t="shared" si="2"/>
        <v>23854999</v>
      </c>
      <c r="F13" s="285">
        <f t="shared" si="3"/>
        <v>4.4825413603479234</v>
      </c>
      <c r="G13" s="297">
        <f t="shared" si="1"/>
        <v>-4.3023402089147993</v>
      </c>
      <c r="H13" s="26"/>
    </row>
    <row r="14" spans="1:8" x14ac:dyDescent="0.25">
      <c r="A14" s="292"/>
      <c r="B14" s="293"/>
      <c r="C14" s="293"/>
      <c r="D14" s="293"/>
      <c r="E14" s="293"/>
      <c r="F14" s="294"/>
      <c r="G14" s="295"/>
    </row>
    <row r="15" spans="1:8" x14ac:dyDescent="0.25">
      <c r="A15" s="149" t="s">
        <v>35</v>
      </c>
      <c r="B15" s="149"/>
      <c r="C15" s="149"/>
      <c r="D15" s="150"/>
      <c r="E15" s="150"/>
      <c r="F15" s="150"/>
      <c r="G15" s="296"/>
    </row>
    <row r="16" spans="1:8" x14ac:dyDescent="0.25">
      <c r="A16" s="151"/>
      <c r="B16" s="151"/>
      <c r="C16" s="5"/>
      <c r="D16" s="5"/>
      <c r="E16" s="5"/>
      <c r="F16" s="5"/>
      <c r="G16" s="5"/>
    </row>
  </sheetData>
  <mergeCells count="9">
    <mergeCell ref="A1:G1"/>
    <mergeCell ref="A2:G2"/>
    <mergeCell ref="A3:G3"/>
    <mergeCell ref="A5:A7"/>
    <mergeCell ref="B5:D5"/>
    <mergeCell ref="E5:G5"/>
    <mergeCell ref="B6:B7"/>
    <mergeCell ref="C6:D6"/>
    <mergeCell ref="E6:F6"/>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21"/>
  <sheetViews>
    <sheetView showGridLines="0" workbookViewId="0">
      <selection activeCell="I1" sqref="I1:I1048576"/>
    </sheetView>
  </sheetViews>
  <sheetFormatPr baseColWidth="10" defaultRowHeight="15" x14ac:dyDescent="0.25"/>
  <cols>
    <col min="1" max="1" width="34.42578125" customWidth="1"/>
    <col min="2" max="3" width="11.7109375" bestFit="1" customWidth="1"/>
    <col min="4" max="4" width="11.85546875" customWidth="1"/>
    <col min="10" max="10" width="17.85546875" style="26" bestFit="1" customWidth="1"/>
    <col min="11" max="11" width="17.140625" bestFit="1" customWidth="1"/>
  </cols>
  <sheetData>
    <row r="1" spans="1:11" x14ac:dyDescent="0.25">
      <c r="A1" s="298" t="s">
        <v>164</v>
      </c>
      <c r="B1" s="298"/>
      <c r="C1" s="298"/>
      <c r="D1" s="298"/>
      <c r="E1" s="298"/>
      <c r="F1" s="298"/>
      <c r="G1" s="298"/>
    </row>
    <row r="2" spans="1:11" x14ac:dyDescent="0.25">
      <c r="A2" s="3" t="s">
        <v>1</v>
      </c>
      <c r="B2" s="3"/>
      <c r="C2" s="3"/>
      <c r="D2" s="3"/>
      <c r="E2" s="3"/>
      <c r="F2" s="3"/>
      <c r="G2" s="3"/>
    </row>
    <row r="3" spans="1:11" x14ac:dyDescent="0.25">
      <c r="A3" s="299" t="s">
        <v>178</v>
      </c>
      <c r="B3" s="299"/>
      <c r="C3" s="299"/>
      <c r="D3" s="299"/>
      <c r="E3" s="299"/>
      <c r="F3" s="299"/>
      <c r="G3" s="299"/>
    </row>
    <row r="4" spans="1:11" x14ac:dyDescent="0.25">
      <c r="A4" s="300"/>
      <c r="B4" s="301"/>
      <c r="C4" s="301"/>
      <c r="D4" s="301"/>
      <c r="E4" s="301"/>
      <c r="F4" s="301"/>
      <c r="G4" s="301"/>
    </row>
    <row r="5" spans="1:11" x14ac:dyDescent="0.25">
      <c r="A5" s="7" t="s">
        <v>4</v>
      </c>
      <c r="B5" s="8" t="s">
        <v>5</v>
      </c>
      <c r="C5" s="9"/>
      <c r="D5" s="10"/>
      <c r="E5" s="11" t="s">
        <v>6</v>
      </c>
      <c r="F5" s="9"/>
      <c r="G5" s="12"/>
    </row>
    <row r="6" spans="1:11" ht="15" customHeight="1" x14ac:dyDescent="0.25">
      <c r="A6" s="13"/>
      <c r="B6" s="14" t="s">
        <v>7</v>
      </c>
      <c r="C6" s="15" t="s">
        <v>8</v>
      </c>
      <c r="D6" s="10"/>
      <c r="E6" s="11" t="s">
        <v>9</v>
      </c>
      <c r="F6" s="10"/>
      <c r="G6" s="16">
        <v>2015</v>
      </c>
    </row>
    <row r="7" spans="1:11" x14ac:dyDescent="0.25">
      <c r="A7" s="17"/>
      <c r="B7" s="18"/>
      <c r="C7" s="19" t="s">
        <v>10</v>
      </c>
      <c r="D7" s="20" t="s">
        <v>11</v>
      </c>
      <c r="E7" s="20" t="s">
        <v>12</v>
      </c>
      <c r="F7" s="19" t="s">
        <v>13</v>
      </c>
      <c r="G7" s="21" t="s">
        <v>14</v>
      </c>
    </row>
    <row r="8" spans="1:11" x14ac:dyDescent="0.25">
      <c r="A8" s="302" t="s">
        <v>164</v>
      </c>
      <c r="B8" s="303">
        <f>SUM(B9,B10,B11,B14,B15,B16,B17,B18)</f>
        <v>34594756256</v>
      </c>
      <c r="C8" s="303">
        <f>SUM(C9,C10,C11,C14,C15,C16,C17,C18)</f>
        <v>34468069998</v>
      </c>
      <c r="D8" s="303">
        <f>SUM(D9,D10,D11,D14,D15,D16,D17,D18)</f>
        <v>33399401673</v>
      </c>
      <c r="E8" s="303">
        <f>SUM(E9,E10,E11,E14,E15,E16,E17,E18)</f>
        <v>-1068668325</v>
      </c>
      <c r="F8" s="304">
        <f>(D8*100/C8)-100</f>
        <v>-3.1004588451340851</v>
      </c>
      <c r="G8" s="305">
        <f>(D8/1.033)/B8*100-100</f>
        <v>-6.5395021246413023</v>
      </c>
      <c r="H8" s="26"/>
      <c r="K8" s="306"/>
    </row>
    <row r="9" spans="1:11" ht="32.25" customHeight="1" x14ac:dyDescent="0.25">
      <c r="A9" s="55" t="s">
        <v>165</v>
      </c>
      <c r="B9" s="307">
        <v>20894476396</v>
      </c>
      <c r="C9" s="307">
        <v>20177897713</v>
      </c>
      <c r="D9" s="308">
        <v>18813142300</v>
      </c>
      <c r="E9" s="309">
        <f>D9-C9</f>
        <v>-1364755413</v>
      </c>
      <c r="F9" s="310">
        <f t="shared" ref="F9:F18" si="0">(D9*100/C9)-100</f>
        <v>-6.7636154787360709</v>
      </c>
      <c r="G9" s="311">
        <f t="shared" ref="G9:G18" si="1">(D9/1.033)/B9*100-100</f>
        <v>-12.83753044982943</v>
      </c>
      <c r="H9" s="26"/>
      <c r="K9" s="306"/>
    </row>
    <row r="10" spans="1:11" ht="32.25" customHeight="1" x14ac:dyDescent="0.25">
      <c r="A10" s="312" t="s">
        <v>166</v>
      </c>
      <c r="B10" s="307">
        <v>3534283989</v>
      </c>
      <c r="C10" s="307">
        <v>3570251541</v>
      </c>
      <c r="D10" s="308">
        <v>3837838180</v>
      </c>
      <c r="E10" s="309">
        <f>D10-C10</f>
        <v>267586639</v>
      </c>
      <c r="F10" s="310">
        <f t="shared" si="0"/>
        <v>7.4948959737736374</v>
      </c>
      <c r="G10" s="311">
        <f t="shared" si="1"/>
        <v>5.1198891483035283</v>
      </c>
      <c r="H10" s="26"/>
      <c r="K10" s="306"/>
    </row>
    <row r="11" spans="1:11" ht="32.25" customHeight="1" x14ac:dyDescent="0.25">
      <c r="A11" s="312" t="s">
        <v>167</v>
      </c>
      <c r="B11" s="313">
        <f>+B12+B13</f>
        <v>5693967162</v>
      </c>
      <c r="C11" s="313">
        <f t="shared" ref="C11:D11" si="2">+C12+C13</f>
        <v>6018652702</v>
      </c>
      <c r="D11" s="313">
        <f t="shared" si="2"/>
        <v>6011558827</v>
      </c>
      <c r="E11" s="314">
        <f>SUM(E12:E13)</f>
        <v>-7093875</v>
      </c>
      <c r="F11" s="310">
        <f>(D11*100/C11)-100</f>
        <v>-0.11786483373002454</v>
      </c>
      <c r="G11" s="311">
        <f t="shared" si="1"/>
        <v>2.2049244717244676</v>
      </c>
      <c r="H11" s="26"/>
      <c r="K11" s="306"/>
    </row>
    <row r="12" spans="1:11" ht="19.5" customHeight="1" x14ac:dyDescent="0.25">
      <c r="A12" s="312" t="s">
        <v>168</v>
      </c>
      <c r="B12" s="315">
        <v>5003775681</v>
      </c>
      <c r="C12" s="315">
        <v>5289104620</v>
      </c>
      <c r="D12" s="316">
        <v>5282870626</v>
      </c>
      <c r="E12" s="317">
        <f>D12-C12</f>
        <v>-6233994</v>
      </c>
      <c r="F12" s="310">
        <f t="shared" si="0"/>
        <v>-0.11786482680692245</v>
      </c>
      <c r="G12" s="311">
        <f t="shared" si="1"/>
        <v>2.2049244788423294</v>
      </c>
      <c r="H12" s="26"/>
      <c r="K12" s="306"/>
    </row>
    <row r="13" spans="1:11" ht="19.5" customHeight="1" x14ac:dyDescent="0.25">
      <c r="A13" s="312" t="s">
        <v>169</v>
      </c>
      <c r="B13" s="315">
        <v>690191481</v>
      </c>
      <c r="C13" s="315">
        <v>729548082</v>
      </c>
      <c r="D13" s="316">
        <v>728688201</v>
      </c>
      <c r="E13" s="317">
        <f>D13-C13</f>
        <v>-859881</v>
      </c>
      <c r="F13" s="310">
        <f t="shared" si="0"/>
        <v>-0.11786488392138494</v>
      </c>
      <c r="G13" s="311">
        <f t="shared" si="1"/>
        <v>2.2049244201211309</v>
      </c>
      <c r="H13" s="26"/>
      <c r="K13" s="306"/>
    </row>
    <row r="14" spans="1:11" ht="32.25" customHeight="1" x14ac:dyDescent="0.25">
      <c r="A14" s="312" t="s">
        <v>170</v>
      </c>
      <c r="B14" s="307">
        <v>1953440938</v>
      </c>
      <c r="C14" s="307">
        <v>2045535874</v>
      </c>
      <c r="D14" s="318">
        <v>2040133728</v>
      </c>
      <c r="E14" s="308">
        <f>D14-C14</f>
        <v>-5402146</v>
      </c>
      <c r="F14" s="310">
        <f t="shared" si="0"/>
        <v>-0.26409441499728814</v>
      </c>
      <c r="G14" s="311">
        <f t="shared" si="1"/>
        <v>1.1016001583664234</v>
      </c>
      <c r="H14" s="26"/>
      <c r="K14" s="306"/>
    </row>
    <row r="15" spans="1:11" ht="32.25" customHeight="1" x14ac:dyDescent="0.25">
      <c r="A15" s="312" t="s">
        <v>171</v>
      </c>
      <c r="B15" s="307">
        <v>888670288</v>
      </c>
      <c r="C15" s="307">
        <v>925429987</v>
      </c>
      <c r="D15" s="318">
        <v>1027877616</v>
      </c>
      <c r="E15" s="308">
        <f t="shared" ref="E15:E18" si="3">D15-C15</f>
        <v>102447629</v>
      </c>
      <c r="F15" s="310">
        <f t="shared" si="0"/>
        <v>11.07027332581994</v>
      </c>
      <c r="G15" s="311">
        <f t="shared" si="1"/>
        <v>11.969677397187553</v>
      </c>
      <c r="H15" s="26"/>
      <c r="K15" s="306"/>
    </row>
    <row r="16" spans="1:11" ht="32.25" customHeight="1" x14ac:dyDescent="0.25">
      <c r="A16" s="312" t="s">
        <v>172</v>
      </c>
      <c r="B16" s="307">
        <v>125415764</v>
      </c>
      <c r="C16" s="307">
        <v>127866611</v>
      </c>
      <c r="D16" s="318">
        <v>130404080</v>
      </c>
      <c r="E16" s="308">
        <f t="shared" si="3"/>
        <v>2537469</v>
      </c>
      <c r="F16" s="310">
        <f t="shared" si="0"/>
        <v>1.9844656710264985</v>
      </c>
      <c r="G16" s="311">
        <f t="shared" si="1"/>
        <v>0.65578261776701652</v>
      </c>
      <c r="H16" s="26"/>
      <c r="K16" s="306"/>
    </row>
    <row r="17" spans="1:11" ht="32.25" customHeight="1" x14ac:dyDescent="0.25">
      <c r="A17" s="312" t="s">
        <v>173</v>
      </c>
      <c r="B17" s="307">
        <v>260079013</v>
      </c>
      <c r="C17" s="307">
        <v>266618548</v>
      </c>
      <c r="D17" s="319">
        <v>221338665</v>
      </c>
      <c r="E17" s="308">
        <f t="shared" si="3"/>
        <v>-45279883</v>
      </c>
      <c r="F17" s="310">
        <f t="shared" si="0"/>
        <v>-16.983020626156886</v>
      </c>
      <c r="G17" s="311">
        <f t="shared" si="1"/>
        <v>-17.614334103038061</v>
      </c>
      <c r="H17" s="26"/>
      <c r="K17" s="306"/>
    </row>
    <row r="18" spans="1:11" ht="32.25" customHeight="1" x14ac:dyDescent="0.25">
      <c r="A18" s="320" t="s">
        <v>174</v>
      </c>
      <c r="B18" s="321">
        <v>1244422706</v>
      </c>
      <c r="C18" s="321">
        <v>1335817022</v>
      </c>
      <c r="D18" s="322">
        <v>1317108277</v>
      </c>
      <c r="E18" s="323">
        <f t="shared" si="3"/>
        <v>-18708745</v>
      </c>
      <c r="F18" s="324">
        <f t="shared" si="0"/>
        <v>-1.4005469829983923</v>
      </c>
      <c r="G18" s="325">
        <f t="shared" si="1"/>
        <v>2.4597355699471422</v>
      </c>
      <c r="H18" s="26"/>
      <c r="K18" s="306"/>
    </row>
    <row r="19" spans="1:11" x14ac:dyDescent="0.25">
      <c r="A19" s="326"/>
      <c r="B19" s="326"/>
      <c r="C19" s="326"/>
      <c r="D19" s="326"/>
      <c r="E19" s="326"/>
      <c r="F19" s="327"/>
      <c r="G19" s="327"/>
      <c r="K19" s="306"/>
    </row>
    <row r="20" spans="1:11" x14ac:dyDescent="0.25">
      <c r="A20" s="328" t="s">
        <v>35</v>
      </c>
      <c r="B20" s="328"/>
      <c r="C20" s="329"/>
      <c r="D20" s="330"/>
      <c r="E20" s="330"/>
      <c r="F20" s="330"/>
      <c r="G20" s="300"/>
    </row>
    <row r="21" spans="1:11" x14ac:dyDescent="0.25">
      <c r="A21" s="329"/>
      <c r="B21" s="300"/>
      <c r="C21" s="300"/>
      <c r="D21" s="300"/>
      <c r="E21" s="300"/>
      <c r="F21" s="300"/>
      <c r="G21" s="300"/>
    </row>
  </sheetData>
  <mergeCells count="10">
    <mergeCell ref="A20:B20"/>
    <mergeCell ref="A1:G1"/>
    <mergeCell ref="A2:G2"/>
    <mergeCell ref="A3:G3"/>
    <mergeCell ref="A5:A7"/>
    <mergeCell ref="B5:D5"/>
    <mergeCell ref="E5:G5"/>
    <mergeCell ref="B6:B7"/>
    <mergeCell ref="C6:D6"/>
    <mergeCell ref="E6:F6"/>
  </mergeCells>
  <pageMargins left="0.70866141732283472" right="0.70866141732283472" top="0.74803149606299213" bottom="0.74803149606299213" header="0.31496062992125984" footer="0.31496062992125984"/>
  <pageSetup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186"/>
  <sheetViews>
    <sheetView showGridLines="0" topLeftCell="A19" zoomScaleNormal="100" workbookViewId="0">
      <selection activeCell="B26" sqref="B26"/>
    </sheetView>
  </sheetViews>
  <sheetFormatPr baseColWidth="10" defaultRowHeight="12.75" x14ac:dyDescent="0.2"/>
  <cols>
    <col min="1" max="1" width="86.28515625" style="365" customWidth="1"/>
    <col min="2" max="2" width="16.85546875" style="345" customWidth="1"/>
    <col min="3" max="3" width="9.28515625" style="345" customWidth="1"/>
    <col min="4" max="4" width="2.7109375" style="345" customWidth="1"/>
    <col min="5" max="5" width="16.85546875" style="346" bestFit="1" customWidth="1"/>
    <col min="6" max="6" width="14.85546875" style="346" bestFit="1" customWidth="1"/>
    <col min="7" max="7" width="11.42578125" style="346"/>
    <col min="8" max="8" width="23.7109375" style="346" customWidth="1"/>
    <col min="9" max="11" width="11.42578125" style="346"/>
    <col min="12" max="12" width="40.28515625" style="346" customWidth="1"/>
    <col min="13" max="13" width="11.42578125" style="346"/>
    <col min="14" max="14" width="7.28515625" style="346" customWidth="1"/>
    <col min="15" max="168" width="11.42578125" style="346"/>
    <col min="169" max="16384" width="11.42578125" style="345"/>
  </cols>
  <sheetData>
    <row r="1" spans="1:6" x14ac:dyDescent="0.2">
      <c r="A1" s="344" t="s">
        <v>175</v>
      </c>
      <c r="B1" s="344"/>
      <c r="C1" s="344"/>
    </row>
    <row r="2" spans="1:6" x14ac:dyDescent="0.2">
      <c r="A2" s="344" t="s">
        <v>182</v>
      </c>
      <c r="B2" s="344"/>
      <c r="C2" s="344"/>
    </row>
    <row r="3" spans="1:6" x14ac:dyDescent="0.2">
      <c r="A3" s="347" t="s">
        <v>3</v>
      </c>
      <c r="B3" s="347"/>
      <c r="C3" s="347"/>
    </row>
    <row r="4" spans="1:6" ht="5.25" customHeight="1" x14ac:dyDescent="0.2">
      <c r="A4" s="348"/>
      <c r="B4" s="349"/>
      <c r="C4" s="349"/>
    </row>
    <row r="5" spans="1:6" ht="24" customHeight="1" x14ac:dyDescent="0.2">
      <c r="A5" s="350" t="s">
        <v>4</v>
      </c>
      <c r="B5" s="351" t="s">
        <v>12</v>
      </c>
      <c r="C5" s="352" t="s">
        <v>13</v>
      </c>
    </row>
    <row r="6" spans="1:6" ht="15" x14ac:dyDescent="0.25">
      <c r="A6" s="353" t="s">
        <v>15</v>
      </c>
      <c r="B6" s="354">
        <f>SUM(B7:B186)</f>
        <v>11355723152.299997</v>
      </c>
      <c r="C6" s="355">
        <f>SUM(C7:C186)</f>
        <v>100.00000000000004</v>
      </c>
      <c r="E6" s="356"/>
      <c r="F6" s="357"/>
    </row>
    <row r="7" spans="1:6" ht="15" x14ac:dyDescent="0.25">
      <c r="A7" s="358" t="s">
        <v>183</v>
      </c>
      <c r="B7" s="359">
        <v>23399026.059999999</v>
      </c>
      <c r="C7" s="360">
        <f>B7*100/$B$6</f>
        <v>0.20605491826613212</v>
      </c>
      <c r="E7" s="356"/>
    </row>
    <row r="8" spans="1:6" ht="15" x14ac:dyDescent="0.25">
      <c r="A8" s="358" t="s">
        <v>184</v>
      </c>
      <c r="B8" s="359">
        <v>1322966</v>
      </c>
      <c r="C8" s="360">
        <f>B8*100/$B$6</f>
        <v>1.1650213572986283E-2</v>
      </c>
      <c r="E8" s="356"/>
    </row>
    <row r="9" spans="1:6" ht="15" x14ac:dyDescent="0.25">
      <c r="A9" s="358" t="s">
        <v>185</v>
      </c>
      <c r="B9" s="359">
        <v>23200394.420000002</v>
      </c>
      <c r="C9" s="360">
        <f>B9*100/$B$6</f>
        <v>0.20430574177304572</v>
      </c>
      <c r="E9" s="356"/>
    </row>
    <row r="10" spans="1:6" ht="15" x14ac:dyDescent="0.25">
      <c r="A10" s="358" t="s">
        <v>186</v>
      </c>
      <c r="B10" s="359">
        <v>14950351.08</v>
      </c>
      <c r="C10" s="360">
        <f t="shared" ref="C10:C163" si="0">B10*100/$B$6</f>
        <v>0.13165476896090006</v>
      </c>
      <c r="E10" s="356"/>
    </row>
    <row r="11" spans="1:6" ht="15" x14ac:dyDescent="0.25">
      <c r="A11" s="358" t="s">
        <v>187</v>
      </c>
      <c r="B11" s="359">
        <v>9000000</v>
      </c>
      <c r="C11" s="360">
        <f t="shared" si="0"/>
        <v>7.9255190350225588E-2</v>
      </c>
      <c r="E11" s="356"/>
    </row>
    <row r="12" spans="1:6" ht="15" x14ac:dyDescent="0.25">
      <c r="A12" s="358" t="s">
        <v>188</v>
      </c>
      <c r="B12" s="359">
        <v>5817160</v>
      </c>
      <c r="C12" s="360">
        <f t="shared" si="0"/>
        <v>5.1226680344190915E-2</v>
      </c>
      <c r="E12" s="356"/>
    </row>
    <row r="13" spans="1:6" ht="15" x14ac:dyDescent="0.25">
      <c r="A13" s="358" t="s">
        <v>189</v>
      </c>
      <c r="B13" s="359">
        <v>500000</v>
      </c>
      <c r="C13" s="360">
        <f t="shared" si="0"/>
        <v>4.4030661305680882E-3</v>
      </c>
      <c r="E13" s="356"/>
    </row>
    <row r="14" spans="1:6" ht="15" x14ac:dyDescent="0.25">
      <c r="A14" s="358" t="s">
        <v>190</v>
      </c>
      <c r="B14" s="359">
        <v>155017392.25999999</v>
      </c>
      <c r="C14" s="360">
        <f t="shared" si="0"/>
        <v>1.3651036590179872</v>
      </c>
      <c r="E14" s="356"/>
    </row>
    <row r="15" spans="1:6" ht="15" x14ac:dyDescent="0.25">
      <c r="A15" s="358" t="s">
        <v>191</v>
      </c>
      <c r="B15" s="359">
        <v>120000</v>
      </c>
      <c r="C15" s="360">
        <f t="shared" si="0"/>
        <v>1.056735871336341E-3</v>
      </c>
      <c r="E15" s="356"/>
    </row>
    <row r="16" spans="1:6" ht="15" x14ac:dyDescent="0.25">
      <c r="A16" s="358" t="s">
        <v>192</v>
      </c>
      <c r="B16" s="359">
        <v>114395957.68000001</v>
      </c>
      <c r="C16" s="360">
        <f t="shared" si="0"/>
        <v>1.0073859334694166</v>
      </c>
      <c r="E16" s="356"/>
    </row>
    <row r="17" spans="1:5" ht="15" x14ac:dyDescent="0.25">
      <c r="A17" s="358" t="s">
        <v>193</v>
      </c>
      <c r="B17" s="359">
        <v>14548611.130000001</v>
      </c>
      <c r="C17" s="360">
        <f t="shared" si="0"/>
        <v>0.12811699382661784</v>
      </c>
      <c r="E17" s="356"/>
    </row>
    <row r="18" spans="1:5" ht="15" x14ac:dyDescent="0.25">
      <c r="A18" s="358" t="s">
        <v>194</v>
      </c>
      <c r="B18" s="359">
        <v>9790080.3599999994</v>
      </c>
      <c r="C18" s="360">
        <f t="shared" si="0"/>
        <v>8.6212742497311673E-2</v>
      </c>
      <c r="E18" s="356"/>
    </row>
    <row r="19" spans="1:5" ht="15" x14ac:dyDescent="0.25">
      <c r="A19" s="358" t="s">
        <v>195</v>
      </c>
      <c r="B19" s="359">
        <v>702307.76</v>
      </c>
      <c r="C19" s="360">
        <f t="shared" si="0"/>
        <v>6.1846150225822825E-3</v>
      </c>
      <c r="E19" s="356"/>
    </row>
    <row r="20" spans="1:5" ht="15" x14ac:dyDescent="0.25">
      <c r="A20" s="358" t="s">
        <v>196</v>
      </c>
      <c r="B20" s="359">
        <v>5185387.22</v>
      </c>
      <c r="C20" s="360">
        <f t="shared" si="0"/>
        <v>4.5663205684525227E-2</v>
      </c>
      <c r="E20" s="356"/>
    </row>
    <row r="21" spans="1:5" ht="15" x14ac:dyDescent="0.25">
      <c r="A21" s="358" t="s">
        <v>197</v>
      </c>
      <c r="B21" s="359">
        <v>566000</v>
      </c>
      <c r="C21" s="360">
        <f t="shared" si="0"/>
        <v>4.9842708598030758E-3</v>
      </c>
      <c r="E21" s="356"/>
    </row>
    <row r="22" spans="1:5" ht="15" x14ac:dyDescent="0.25">
      <c r="A22" s="358" t="s">
        <v>198</v>
      </c>
      <c r="B22" s="359">
        <v>2449354.2799999998</v>
      </c>
      <c r="C22" s="360">
        <f t="shared" si="0"/>
        <v>2.1569337744059967E-2</v>
      </c>
      <c r="E22" s="356"/>
    </row>
    <row r="23" spans="1:5" ht="15" x14ac:dyDescent="0.25">
      <c r="A23" s="358" t="s">
        <v>199</v>
      </c>
      <c r="B23" s="359">
        <v>2400000</v>
      </c>
      <c r="C23" s="360">
        <f t="shared" si="0"/>
        <v>2.1134717426726821E-2</v>
      </c>
      <c r="E23" s="356"/>
    </row>
    <row r="24" spans="1:5" ht="15" x14ac:dyDescent="0.25">
      <c r="A24" s="358" t="s">
        <v>200</v>
      </c>
      <c r="B24" s="359">
        <v>70000000</v>
      </c>
      <c r="C24" s="360">
        <f t="shared" si="0"/>
        <v>0.61642925827953232</v>
      </c>
      <c r="E24" s="356"/>
    </row>
    <row r="25" spans="1:5" ht="15" x14ac:dyDescent="0.25">
      <c r="A25" s="358" t="s">
        <v>201</v>
      </c>
      <c r="B25" s="359">
        <v>1904866</v>
      </c>
      <c r="C25" s="360">
        <f t="shared" si="0"/>
        <v>1.6774501935741423E-2</v>
      </c>
      <c r="E25" s="356"/>
    </row>
    <row r="26" spans="1:5" ht="15" x14ac:dyDescent="0.25">
      <c r="A26" s="358" t="s">
        <v>202</v>
      </c>
      <c r="B26" s="359">
        <v>76060744</v>
      </c>
      <c r="C26" s="360">
        <f t="shared" si="0"/>
        <v>0.66980097154441987</v>
      </c>
      <c r="E26" s="356"/>
    </row>
    <row r="27" spans="1:5" ht="15" x14ac:dyDescent="0.25">
      <c r="A27" s="358" t="s">
        <v>203</v>
      </c>
      <c r="B27" s="359">
        <v>1610000</v>
      </c>
      <c r="C27" s="360">
        <f t="shared" si="0"/>
        <v>1.4177872940429244E-2</v>
      </c>
      <c r="E27" s="356"/>
    </row>
    <row r="28" spans="1:5" ht="15" x14ac:dyDescent="0.25">
      <c r="A28" s="358" t="s">
        <v>204</v>
      </c>
      <c r="B28" s="359">
        <v>2483600</v>
      </c>
      <c r="C28" s="360">
        <f t="shared" si="0"/>
        <v>2.1870910083757807E-2</v>
      </c>
      <c r="E28" s="356"/>
    </row>
    <row r="29" spans="1:5" ht="15" x14ac:dyDescent="0.25">
      <c r="A29" s="358" t="s">
        <v>205</v>
      </c>
      <c r="B29" s="359">
        <v>122111206.43000001</v>
      </c>
      <c r="C29" s="360">
        <f t="shared" si="0"/>
        <v>1.0753274343894823</v>
      </c>
      <c r="E29" s="356"/>
    </row>
    <row r="30" spans="1:5" ht="15" x14ac:dyDescent="0.25">
      <c r="A30" s="358" t="s">
        <v>206</v>
      </c>
      <c r="B30" s="359">
        <v>2600022.6</v>
      </c>
      <c r="C30" s="360">
        <f t="shared" si="0"/>
        <v>2.2896142897543159E-2</v>
      </c>
      <c r="E30" s="356"/>
    </row>
    <row r="31" spans="1:5" ht="15" x14ac:dyDescent="0.25">
      <c r="A31" s="358" t="s">
        <v>207</v>
      </c>
      <c r="B31" s="359">
        <v>329994</v>
      </c>
      <c r="C31" s="360">
        <f t="shared" si="0"/>
        <v>2.9059708093813713E-3</v>
      </c>
      <c r="E31" s="356"/>
    </row>
    <row r="32" spans="1:5" ht="15" x14ac:dyDescent="0.25">
      <c r="A32" s="358" t="s">
        <v>208</v>
      </c>
      <c r="B32" s="359">
        <v>986541</v>
      </c>
      <c r="C32" s="360">
        <f t="shared" si="0"/>
        <v>8.6876105270335437E-3</v>
      </c>
      <c r="E32" s="356"/>
    </row>
    <row r="33" spans="1:5" ht="15" x14ac:dyDescent="0.25">
      <c r="A33" s="358" t="s">
        <v>209</v>
      </c>
      <c r="B33" s="359">
        <v>4405988.2</v>
      </c>
      <c r="C33" s="360">
        <f t="shared" si="0"/>
        <v>3.8799714830205313E-2</v>
      </c>
      <c r="E33" s="356"/>
    </row>
    <row r="34" spans="1:5" ht="15" x14ac:dyDescent="0.25">
      <c r="A34" s="358" t="s">
        <v>210</v>
      </c>
      <c r="B34" s="359">
        <v>150000</v>
      </c>
      <c r="C34" s="360">
        <f t="shared" si="0"/>
        <v>1.3209198391704263E-3</v>
      </c>
      <c r="E34" s="356"/>
    </row>
    <row r="35" spans="1:5" ht="15" x14ac:dyDescent="0.25">
      <c r="A35" s="358" t="s">
        <v>211</v>
      </c>
      <c r="B35" s="359">
        <v>2400000</v>
      </c>
      <c r="C35" s="360">
        <f t="shared" si="0"/>
        <v>2.1134717426726821E-2</v>
      </c>
      <c r="E35" s="356"/>
    </row>
    <row r="36" spans="1:5" ht="15" x14ac:dyDescent="0.25">
      <c r="A36" s="358" t="s">
        <v>212</v>
      </c>
      <c r="B36" s="359">
        <v>1000000</v>
      </c>
      <c r="C36" s="360">
        <f t="shared" si="0"/>
        <v>8.8061322611361764E-3</v>
      </c>
      <c r="E36" s="356"/>
    </row>
    <row r="37" spans="1:5" ht="15" x14ac:dyDescent="0.25">
      <c r="A37" s="358" t="s">
        <v>213</v>
      </c>
      <c r="B37" s="359">
        <v>1325265.6599999999</v>
      </c>
      <c r="C37" s="360">
        <f t="shared" si="0"/>
        <v>1.1670464683101926E-2</v>
      </c>
      <c r="E37" s="356"/>
    </row>
    <row r="38" spans="1:5" ht="15" x14ac:dyDescent="0.25">
      <c r="A38" s="358" t="s">
        <v>214</v>
      </c>
      <c r="B38" s="359">
        <v>412024700.62</v>
      </c>
      <c r="C38" s="360">
        <f t="shared" si="0"/>
        <v>3.6283440085147567</v>
      </c>
      <c r="E38" s="356"/>
    </row>
    <row r="39" spans="1:5" ht="15" x14ac:dyDescent="0.25">
      <c r="A39" s="358" t="s">
        <v>215</v>
      </c>
      <c r="B39" s="359">
        <v>20261001</v>
      </c>
      <c r="C39" s="360">
        <f t="shared" si="0"/>
        <v>0.17842105454901233</v>
      </c>
      <c r="E39" s="356"/>
    </row>
    <row r="40" spans="1:5" ht="15" x14ac:dyDescent="0.25">
      <c r="A40" s="358" t="s">
        <v>216</v>
      </c>
      <c r="B40" s="359">
        <v>42074445.460000001</v>
      </c>
      <c r="C40" s="360">
        <f t="shared" si="0"/>
        <v>0.37051313153472054</v>
      </c>
      <c r="E40" s="356"/>
    </row>
    <row r="41" spans="1:5" ht="15" x14ac:dyDescent="0.25">
      <c r="A41" s="358" t="s">
        <v>217</v>
      </c>
      <c r="B41" s="359">
        <v>8287664</v>
      </c>
      <c r="C41" s="360">
        <f t="shared" si="0"/>
        <v>7.2982265319856882E-2</v>
      </c>
      <c r="E41" s="356"/>
    </row>
    <row r="42" spans="1:5" ht="15" x14ac:dyDescent="0.25">
      <c r="A42" s="358" t="s">
        <v>218</v>
      </c>
      <c r="B42" s="359">
        <v>4645496.96</v>
      </c>
      <c r="C42" s="360">
        <f t="shared" si="0"/>
        <v>4.0908860648466029E-2</v>
      </c>
      <c r="E42" s="356"/>
    </row>
    <row r="43" spans="1:5" ht="15" x14ac:dyDescent="0.25">
      <c r="A43" s="358" t="s">
        <v>219</v>
      </c>
      <c r="B43" s="359">
        <v>13690580.289999999</v>
      </c>
      <c r="C43" s="360">
        <f t="shared" si="0"/>
        <v>0.12056106076544407</v>
      </c>
      <c r="E43" s="356"/>
    </row>
    <row r="44" spans="1:5" ht="15" x14ac:dyDescent="0.25">
      <c r="A44" s="358" t="s">
        <v>220</v>
      </c>
      <c r="B44" s="359">
        <v>34179025</v>
      </c>
      <c r="C44" s="360">
        <f t="shared" si="0"/>
        <v>0.30098501470667988</v>
      </c>
      <c r="E44" s="356"/>
    </row>
    <row r="45" spans="1:5" ht="15" x14ac:dyDescent="0.25">
      <c r="A45" s="361" t="s">
        <v>221</v>
      </c>
      <c r="B45" s="362">
        <v>2063660</v>
      </c>
      <c r="C45" s="363">
        <f t="shared" si="0"/>
        <v>1.8172862902016283E-2</v>
      </c>
      <c r="E45" s="356"/>
    </row>
    <row r="46" spans="1:5" ht="15" customHeight="1" x14ac:dyDescent="0.25">
      <c r="A46" s="358" t="s">
        <v>222</v>
      </c>
      <c r="B46" s="359">
        <v>49424987</v>
      </c>
      <c r="C46" s="360">
        <f t="shared" si="0"/>
        <v>0.43524297252693611</v>
      </c>
      <c r="E46" s="356"/>
    </row>
    <row r="47" spans="1:5" ht="15" customHeight="1" x14ac:dyDescent="0.25">
      <c r="A47" s="358" t="s">
        <v>223</v>
      </c>
      <c r="B47" s="359">
        <v>1739445.35</v>
      </c>
      <c r="C47" s="360">
        <f t="shared" si="0"/>
        <v>1.5317785813118307E-2</v>
      </c>
      <c r="E47" s="356"/>
    </row>
    <row r="48" spans="1:5" ht="15" customHeight="1" x14ac:dyDescent="0.25">
      <c r="A48" s="358" t="s">
        <v>224</v>
      </c>
      <c r="B48" s="359">
        <v>31537672</v>
      </c>
      <c r="C48" s="360">
        <f t="shared" si="0"/>
        <v>0.27772491084033107</v>
      </c>
      <c r="E48" s="356"/>
    </row>
    <row r="49" spans="1:5" ht="15" customHeight="1" x14ac:dyDescent="0.25">
      <c r="A49" s="358" t="s">
        <v>225</v>
      </c>
      <c r="B49" s="359">
        <v>1500000</v>
      </c>
      <c r="C49" s="360">
        <f t="shared" si="0"/>
        <v>1.3209198391704265E-2</v>
      </c>
      <c r="E49" s="356"/>
    </row>
    <row r="50" spans="1:5" ht="15" customHeight="1" x14ac:dyDescent="0.25">
      <c r="A50" s="358" t="s">
        <v>226</v>
      </c>
      <c r="B50" s="359">
        <v>16292435</v>
      </c>
      <c r="C50" s="360">
        <f t="shared" si="0"/>
        <v>0.14347333746596416</v>
      </c>
      <c r="E50" s="356"/>
    </row>
    <row r="51" spans="1:5" ht="15" customHeight="1" x14ac:dyDescent="0.25">
      <c r="A51" s="358" t="s">
        <v>227</v>
      </c>
      <c r="B51" s="359">
        <v>2225621.14</v>
      </c>
      <c r="C51" s="360">
        <f t="shared" si="0"/>
        <v>1.9599114122020672E-2</v>
      </c>
      <c r="E51" s="356"/>
    </row>
    <row r="52" spans="1:5" ht="15" customHeight="1" x14ac:dyDescent="0.25">
      <c r="A52" s="358" t="s">
        <v>228</v>
      </c>
      <c r="B52" s="359">
        <v>230254</v>
      </c>
      <c r="C52" s="360">
        <f t="shared" si="0"/>
        <v>2.0276471776556489E-3</v>
      </c>
      <c r="E52" s="356"/>
    </row>
    <row r="53" spans="1:5" ht="15" customHeight="1" x14ac:dyDescent="0.25">
      <c r="A53" s="358" t="s">
        <v>229</v>
      </c>
      <c r="B53" s="359">
        <v>620000</v>
      </c>
      <c r="C53" s="360">
        <f t="shared" si="0"/>
        <v>5.4598020019044294E-3</v>
      </c>
      <c r="E53" s="356"/>
    </row>
    <row r="54" spans="1:5" ht="15" customHeight="1" x14ac:dyDescent="0.25">
      <c r="A54" s="358" t="s">
        <v>230</v>
      </c>
      <c r="B54" s="359">
        <v>13000000</v>
      </c>
      <c r="C54" s="360">
        <f t="shared" si="0"/>
        <v>0.11447971939477029</v>
      </c>
      <c r="E54" s="356"/>
    </row>
    <row r="55" spans="1:5" ht="15" customHeight="1" x14ac:dyDescent="0.25">
      <c r="A55" s="358" t="s">
        <v>231</v>
      </c>
      <c r="B55" s="359">
        <v>1900000</v>
      </c>
      <c r="C55" s="360">
        <f t="shared" si="0"/>
        <v>1.6731651296158733E-2</v>
      </c>
      <c r="E55" s="356"/>
    </row>
    <row r="56" spans="1:5" ht="15" customHeight="1" x14ac:dyDescent="0.25">
      <c r="A56" s="358" t="s">
        <v>232</v>
      </c>
      <c r="B56" s="359">
        <v>14200000</v>
      </c>
      <c r="C56" s="360">
        <f t="shared" si="0"/>
        <v>0.1250470781081337</v>
      </c>
      <c r="E56" s="356"/>
    </row>
    <row r="57" spans="1:5" ht="15" customHeight="1" x14ac:dyDescent="0.25">
      <c r="A57" s="358" t="s">
        <v>233</v>
      </c>
      <c r="B57" s="359">
        <v>3000000</v>
      </c>
      <c r="C57" s="360">
        <f t="shared" si="0"/>
        <v>2.6418396783408529E-2</v>
      </c>
      <c r="E57" s="356"/>
    </row>
    <row r="58" spans="1:5" ht="15" customHeight="1" x14ac:dyDescent="0.25">
      <c r="A58" s="358" t="s">
        <v>234</v>
      </c>
      <c r="B58" s="359">
        <v>3000000</v>
      </c>
      <c r="C58" s="360">
        <f t="shared" si="0"/>
        <v>2.6418396783408529E-2</v>
      </c>
      <c r="E58" s="356"/>
    </row>
    <row r="59" spans="1:5" ht="15" customHeight="1" x14ac:dyDescent="0.25">
      <c r="A59" s="358" t="s">
        <v>235</v>
      </c>
      <c r="B59" s="359">
        <v>1600000</v>
      </c>
      <c r="C59" s="360">
        <f t="shared" si="0"/>
        <v>1.4089811617817881E-2</v>
      </c>
      <c r="E59" s="356"/>
    </row>
    <row r="60" spans="1:5" ht="15" customHeight="1" x14ac:dyDescent="0.25">
      <c r="A60" s="358" t="s">
        <v>236</v>
      </c>
      <c r="B60" s="359">
        <v>336000</v>
      </c>
      <c r="C60" s="360">
        <f t="shared" si="0"/>
        <v>2.958860439741755E-3</v>
      </c>
      <c r="E60" s="356"/>
    </row>
    <row r="61" spans="1:5" ht="15" customHeight="1" x14ac:dyDescent="0.25">
      <c r="A61" s="358" t="s">
        <v>237</v>
      </c>
      <c r="B61" s="359">
        <v>200000</v>
      </c>
      <c r="C61" s="360">
        <f t="shared" si="0"/>
        <v>1.7612264522272351E-3</v>
      </c>
      <c r="E61" s="356"/>
    </row>
    <row r="62" spans="1:5" ht="15" customHeight="1" x14ac:dyDescent="0.25">
      <c r="A62" s="358" t="s">
        <v>238</v>
      </c>
      <c r="B62" s="359">
        <v>490000</v>
      </c>
      <c r="C62" s="360">
        <f t="shared" si="0"/>
        <v>4.3150048079567266E-3</v>
      </c>
      <c r="E62" s="356"/>
    </row>
    <row r="63" spans="1:5" ht="15" customHeight="1" x14ac:dyDescent="0.25">
      <c r="A63" s="358" t="s">
        <v>239</v>
      </c>
      <c r="B63" s="359">
        <v>759899</v>
      </c>
      <c r="C63" s="360">
        <f t="shared" si="0"/>
        <v>6.6917710991051191E-3</v>
      </c>
      <c r="E63" s="356"/>
    </row>
    <row r="64" spans="1:5" ht="15" customHeight="1" x14ac:dyDescent="0.25">
      <c r="A64" s="358" t="s">
        <v>240</v>
      </c>
      <c r="B64" s="359">
        <v>6648180</v>
      </c>
      <c r="C64" s="360">
        <f t="shared" si="0"/>
        <v>5.8544752375840302E-2</v>
      </c>
      <c r="E64" s="356"/>
    </row>
    <row r="65" spans="1:5" ht="15" customHeight="1" x14ac:dyDescent="0.25">
      <c r="A65" s="358" t="s">
        <v>241</v>
      </c>
      <c r="B65" s="359">
        <v>7000000</v>
      </c>
      <c r="C65" s="360">
        <f t="shared" si="0"/>
        <v>6.1642925827953235E-2</v>
      </c>
      <c r="E65" s="356"/>
    </row>
    <row r="66" spans="1:5" ht="15" customHeight="1" x14ac:dyDescent="0.25">
      <c r="A66" s="358" t="s">
        <v>242</v>
      </c>
      <c r="B66" s="359">
        <v>1490185</v>
      </c>
      <c r="C66" s="360">
        <f t="shared" si="0"/>
        <v>1.3122766203561212E-2</v>
      </c>
      <c r="E66" s="356"/>
    </row>
    <row r="67" spans="1:5" ht="15" customHeight="1" x14ac:dyDescent="0.25">
      <c r="A67" s="358" t="s">
        <v>243</v>
      </c>
      <c r="B67" s="359">
        <v>3214873</v>
      </c>
      <c r="C67" s="360">
        <f t="shared" si="0"/>
        <v>2.8310596840755643E-2</v>
      </c>
      <c r="E67" s="356"/>
    </row>
    <row r="68" spans="1:5" ht="15" customHeight="1" x14ac:dyDescent="0.25">
      <c r="A68" s="358" t="s">
        <v>244</v>
      </c>
      <c r="B68" s="359">
        <v>1545668</v>
      </c>
      <c r="C68" s="360">
        <f t="shared" si="0"/>
        <v>1.3611356839805831E-2</v>
      </c>
      <c r="E68" s="356"/>
    </row>
    <row r="69" spans="1:5" ht="15" customHeight="1" x14ac:dyDescent="0.25">
      <c r="A69" s="358" t="s">
        <v>245</v>
      </c>
      <c r="B69" s="359">
        <v>1716000</v>
      </c>
      <c r="C69" s="360">
        <f t="shared" si="0"/>
        <v>1.5111322960109677E-2</v>
      </c>
      <c r="E69" s="356"/>
    </row>
    <row r="70" spans="1:5" ht="15" customHeight="1" x14ac:dyDescent="0.25">
      <c r="A70" s="358" t="s">
        <v>246</v>
      </c>
      <c r="B70" s="359">
        <v>5610020</v>
      </c>
      <c r="C70" s="360">
        <f t="shared" si="0"/>
        <v>4.9402578107619173E-2</v>
      </c>
      <c r="E70" s="356"/>
    </row>
    <row r="71" spans="1:5" ht="23.25" customHeight="1" x14ac:dyDescent="0.25">
      <c r="A71" s="358" t="s">
        <v>247</v>
      </c>
      <c r="B71" s="359">
        <v>39974481.219999999</v>
      </c>
      <c r="C71" s="360">
        <f t="shared" si="0"/>
        <v>0.35202056869362419</v>
      </c>
      <c r="E71" s="356"/>
    </row>
    <row r="72" spans="1:5" ht="15" customHeight="1" x14ac:dyDescent="0.25">
      <c r="A72" s="358" t="s">
        <v>248</v>
      </c>
      <c r="B72" s="359">
        <v>144000</v>
      </c>
      <c r="C72" s="360">
        <f t="shared" si="0"/>
        <v>1.2680830456036094E-3</v>
      </c>
      <c r="E72" s="356"/>
    </row>
    <row r="73" spans="1:5" ht="15" customHeight="1" x14ac:dyDescent="0.25">
      <c r="A73" s="358" t="s">
        <v>249</v>
      </c>
      <c r="B73" s="359">
        <v>200000</v>
      </c>
      <c r="C73" s="360">
        <f t="shared" si="0"/>
        <v>1.7612264522272351E-3</v>
      </c>
      <c r="E73" s="356"/>
    </row>
    <row r="74" spans="1:5" ht="15" customHeight="1" x14ac:dyDescent="0.25">
      <c r="A74" s="358" t="s">
        <v>250</v>
      </c>
      <c r="B74" s="359">
        <v>475360.7</v>
      </c>
      <c r="C74" s="360">
        <f t="shared" si="0"/>
        <v>4.1860891959462753E-3</v>
      </c>
      <c r="E74" s="356"/>
    </row>
    <row r="75" spans="1:5" ht="15" customHeight="1" x14ac:dyDescent="0.25">
      <c r="A75" s="358" t="s">
        <v>251</v>
      </c>
      <c r="B75" s="359">
        <v>220000</v>
      </c>
      <c r="C75" s="360">
        <f t="shared" si="0"/>
        <v>1.9373490974499588E-3</v>
      </c>
      <c r="E75" s="356"/>
    </row>
    <row r="76" spans="1:5" ht="15" customHeight="1" x14ac:dyDescent="0.25">
      <c r="A76" s="358" t="s">
        <v>252</v>
      </c>
      <c r="B76" s="359">
        <v>5000000</v>
      </c>
      <c r="C76" s="360">
        <f t="shared" si="0"/>
        <v>4.4030661305680882E-2</v>
      </c>
      <c r="E76" s="356"/>
    </row>
    <row r="77" spans="1:5" ht="15" customHeight="1" x14ac:dyDescent="0.25">
      <c r="A77" s="358" t="s">
        <v>253</v>
      </c>
      <c r="B77" s="359">
        <v>20813983.789999999</v>
      </c>
      <c r="C77" s="360">
        <f t="shared" si="0"/>
        <v>0.18329069413588442</v>
      </c>
      <c r="E77" s="356"/>
    </row>
    <row r="78" spans="1:5" ht="15" customHeight="1" x14ac:dyDescent="0.25">
      <c r="A78" s="358" t="s">
        <v>254</v>
      </c>
      <c r="B78" s="359">
        <v>659000</v>
      </c>
      <c r="C78" s="360">
        <f t="shared" si="0"/>
        <v>5.8032411600887398E-3</v>
      </c>
      <c r="E78" s="356"/>
    </row>
    <row r="79" spans="1:5" ht="15" customHeight="1" x14ac:dyDescent="0.25">
      <c r="A79" s="358" t="s">
        <v>255</v>
      </c>
      <c r="B79" s="359">
        <v>37542716.640000001</v>
      </c>
      <c r="C79" s="360">
        <f t="shared" si="0"/>
        <v>0.33060612817419793</v>
      </c>
      <c r="E79" s="356"/>
    </row>
    <row r="80" spans="1:5" ht="15" customHeight="1" x14ac:dyDescent="0.25">
      <c r="A80" s="358" t="s">
        <v>256</v>
      </c>
      <c r="B80" s="359">
        <v>2733750</v>
      </c>
      <c r="C80" s="360">
        <f t="shared" si="0"/>
        <v>2.407376406888102E-2</v>
      </c>
      <c r="E80" s="356"/>
    </row>
    <row r="81" spans="1:5" ht="15" customHeight="1" x14ac:dyDescent="0.25">
      <c r="A81" s="358" t="s">
        <v>257</v>
      </c>
      <c r="B81" s="359">
        <v>19502139.68</v>
      </c>
      <c r="C81" s="360">
        <f t="shared" si="0"/>
        <v>0.17173842139723194</v>
      </c>
      <c r="E81" s="356"/>
    </row>
    <row r="82" spans="1:5" ht="15" customHeight="1" x14ac:dyDescent="0.25">
      <c r="A82" s="358" t="s">
        <v>258</v>
      </c>
      <c r="B82" s="359">
        <v>12000000</v>
      </c>
      <c r="C82" s="360">
        <f t="shared" si="0"/>
        <v>0.10567358713363412</v>
      </c>
      <c r="E82" s="356"/>
    </row>
    <row r="83" spans="1:5" ht="15" customHeight="1" x14ac:dyDescent="0.25">
      <c r="A83" s="358" t="s">
        <v>259</v>
      </c>
      <c r="B83" s="359">
        <v>849859.47</v>
      </c>
      <c r="C83" s="360">
        <f t="shared" si="0"/>
        <v>7.4839748961990924E-3</v>
      </c>
      <c r="E83" s="356"/>
    </row>
    <row r="84" spans="1:5" ht="15" customHeight="1" x14ac:dyDescent="0.25">
      <c r="A84" s="358" t="s">
        <v>260</v>
      </c>
      <c r="B84" s="359">
        <v>170139984.36000001</v>
      </c>
      <c r="C84" s="360">
        <f t="shared" si="0"/>
        <v>1.4982752051818007</v>
      </c>
      <c r="E84" s="356"/>
    </row>
    <row r="85" spans="1:5" ht="15" customHeight="1" x14ac:dyDescent="0.25">
      <c r="A85" s="361" t="s">
        <v>261</v>
      </c>
      <c r="B85" s="362">
        <v>23848202</v>
      </c>
      <c r="C85" s="363">
        <f t="shared" si="0"/>
        <v>0.21001042100229228</v>
      </c>
      <c r="E85" s="356"/>
    </row>
    <row r="86" spans="1:5" ht="15" x14ac:dyDescent="0.25">
      <c r="A86" s="358" t="s">
        <v>262</v>
      </c>
      <c r="B86" s="359">
        <v>3393198.93</v>
      </c>
      <c r="C86" s="360">
        <f t="shared" si="0"/>
        <v>2.9880958565925753E-2</v>
      </c>
      <c r="E86" s="356"/>
    </row>
    <row r="87" spans="1:5" ht="15" x14ac:dyDescent="0.25">
      <c r="A87" s="358" t="s">
        <v>263</v>
      </c>
      <c r="B87" s="359">
        <v>88969848.5</v>
      </c>
      <c r="C87" s="360">
        <f t="shared" si="0"/>
        <v>0.78348025314424807</v>
      </c>
      <c r="E87" s="356"/>
    </row>
    <row r="88" spans="1:5" ht="15" x14ac:dyDescent="0.25">
      <c r="A88" s="358" t="s">
        <v>264</v>
      </c>
      <c r="B88" s="359">
        <v>2084880</v>
      </c>
      <c r="C88" s="360">
        <f t="shared" si="0"/>
        <v>1.8359729028597591E-2</v>
      </c>
      <c r="E88" s="356"/>
    </row>
    <row r="89" spans="1:5" ht="15" x14ac:dyDescent="0.25">
      <c r="A89" s="358" t="s">
        <v>265</v>
      </c>
      <c r="B89" s="359">
        <v>190438242.56</v>
      </c>
      <c r="C89" s="360">
        <f t="shared" si="0"/>
        <v>1.6770243515616923</v>
      </c>
      <c r="E89" s="356"/>
    </row>
    <row r="90" spans="1:5" ht="15" x14ac:dyDescent="0.25">
      <c r="A90" s="358" t="s">
        <v>266</v>
      </c>
      <c r="B90" s="359">
        <v>14737533.52</v>
      </c>
      <c r="C90" s="360">
        <f t="shared" si="0"/>
        <v>0.12978066938004779</v>
      </c>
      <c r="E90" s="356"/>
    </row>
    <row r="91" spans="1:5" ht="15" x14ac:dyDescent="0.25">
      <c r="A91" s="358" t="s">
        <v>267</v>
      </c>
      <c r="B91" s="359">
        <v>1481929.99</v>
      </c>
      <c r="C91" s="360">
        <f t="shared" si="0"/>
        <v>1.3050071493684211E-2</v>
      </c>
      <c r="E91" s="356"/>
    </row>
    <row r="92" spans="1:5" ht="15" x14ac:dyDescent="0.25">
      <c r="A92" s="358" t="s">
        <v>268</v>
      </c>
      <c r="B92" s="359">
        <v>22924684</v>
      </c>
      <c r="C92" s="360">
        <f t="shared" si="0"/>
        <v>0.20187779934875233</v>
      </c>
      <c r="E92" s="356"/>
    </row>
    <row r="93" spans="1:5" ht="15" x14ac:dyDescent="0.25">
      <c r="A93" s="358" t="s">
        <v>269</v>
      </c>
      <c r="B93" s="359">
        <v>13268490</v>
      </c>
      <c r="C93" s="360">
        <f t="shared" si="0"/>
        <v>0.11684407784556274</v>
      </c>
      <c r="E93" s="356"/>
    </row>
    <row r="94" spans="1:5" ht="15" x14ac:dyDescent="0.25">
      <c r="A94" s="358" t="s">
        <v>270</v>
      </c>
      <c r="B94" s="359">
        <v>16947193.379999999</v>
      </c>
      <c r="C94" s="360">
        <f t="shared" si="0"/>
        <v>0.14923922635933143</v>
      </c>
      <c r="E94" s="356"/>
    </row>
    <row r="95" spans="1:5" ht="15" x14ac:dyDescent="0.25">
      <c r="A95" s="358" t="s">
        <v>271</v>
      </c>
      <c r="B95" s="359">
        <v>2140938296.46</v>
      </c>
      <c r="C95" s="360">
        <f t="shared" si="0"/>
        <v>18.853385801558332</v>
      </c>
      <c r="E95" s="356"/>
    </row>
    <row r="96" spans="1:5" ht="15" x14ac:dyDescent="0.25">
      <c r="A96" s="358" t="s">
        <v>272</v>
      </c>
      <c r="B96" s="359">
        <v>14307367</v>
      </c>
      <c r="C96" s="360">
        <f t="shared" si="0"/>
        <v>0.1259925661106151</v>
      </c>
      <c r="E96" s="356"/>
    </row>
    <row r="97" spans="1:5" ht="15" x14ac:dyDescent="0.25">
      <c r="A97" s="358" t="s">
        <v>273</v>
      </c>
      <c r="B97" s="359">
        <v>3493925.25</v>
      </c>
      <c r="C97" s="360">
        <f t="shared" si="0"/>
        <v>3.0767967862023279E-2</v>
      </c>
      <c r="E97" s="356"/>
    </row>
    <row r="98" spans="1:5" ht="15" x14ac:dyDescent="0.25">
      <c r="A98" s="358" t="s">
        <v>274</v>
      </c>
      <c r="B98" s="359">
        <v>15475072.289999999</v>
      </c>
      <c r="C98" s="360">
        <f t="shared" si="0"/>
        <v>0.13627553333638348</v>
      </c>
      <c r="E98" s="356"/>
    </row>
    <row r="99" spans="1:5" ht="15" x14ac:dyDescent="0.25">
      <c r="A99" s="358" t="s">
        <v>275</v>
      </c>
      <c r="B99" s="359">
        <v>17348947</v>
      </c>
      <c r="C99" s="360">
        <f t="shared" si="0"/>
        <v>0.15277712187344167</v>
      </c>
      <c r="E99" s="356"/>
    </row>
    <row r="100" spans="1:5" ht="15" x14ac:dyDescent="0.25">
      <c r="A100" s="358" t="s">
        <v>276</v>
      </c>
      <c r="B100" s="359">
        <v>22958112.949999999</v>
      </c>
      <c r="C100" s="360">
        <f t="shared" si="0"/>
        <v>0.20217217910380322</v>
      </c>
      <c r="E100" s="356"/>
    </row>
    <row r="101" spans="1:5" ht="15" x14ac:dyDescent="0.25">
      <c r="A101" s="358" t="s">
        <v>277</v>
      </c>
      <c r="B101" s="359">
        <v>12718504</v>
      </c>
      <c r="C101" s="360">
        <f t="shared" si="0"/>
        <v>0.11200082838778951</v>
      </c>
      <c r="E101" s="356"/>
    </row>
    <row r="102" spans="1:5" ht="15" x14ac:dyDescent="0.25">
      <c r="A102" s="358" t="s">
        <v>278</v>
      </c>
      <c r="B102" s="359">
        <v>6090414</v>
      </c>
      <c r="C102" s="360">
        <f t="shared" si="0"/>
        <v>5.3632991209075422E-2</v>
      </c>
      <c r="E102" s="356"/>
    </row>
    <row r="103" spans="1:5" ht="15" x14ac:dyDescent="0.25">
      <c r="A103" s="358" t="s">
        <v>279</v>
      </c>
      <c r="B103" s="359">
        <v>456742.44</v>
      </c>
      <c r="C103" s="360">
        <f t="shared" si="0"/>
        <v>4.0221343359140545E-3</v>
      </c>
      <c r="E103" s="356"/>
    </row>
    <row r="104" spans="1:5" ht="15" x14ac:dyDescent="0.25">
      <c r="A104" s="358" t="s">
        <v>280</v>
      </c>
      <c r="B104" s="359">
        <v>1935511.52</v>
      </c>
      <c r="C104" s="360">
        <f t="shared" si="0"/>
        <v>1.7044370438072717E-2</v>
      </c>
      <c r="E104" s="356"/>
    </row>
    <row r="105" spans="1:5" ht="15" x14ac:dyDescent="0.25">
      <c r="A105" s="358" t="s">
        <v>281</v>
      </c>
      <c r="B105" s="359">
        <v>1450000</v>
      </c>
      <c r="C105" s="360">
        <f t="shared" si="0"/>
        <v>1.2768891778647455E-2</v>
      </c>
      <c r="E105" s="356"/>
    </row>
    <row r="106" spans="1:5" ht="15" x14ac:dyDescent="0.25">
      <c r="A106" s="358" t="s">
        <v>282</v>
      </c>
      <c r="B106" s="359">
        <v>9301015</v>
      </c>
      <c r="C106" s="360">
        <f t="shared" si="0"/>
        <v>8.190596825281149E-2</v>
      </c>
      <c r="E106" s="356"/>
    </row>
    <row r="107" spans="1:5" ht="15" x14ac:dyDescent="0.25">
      <c r="A107" s="358" t="s">
        <v>283</v>
      </c>
      <c r="B107" s="359">
        <v>99266732.189999998</v>
      </c>
      <c r="C107" s="360">
        <f t="shared" si="0"/>
        <v>0.87415597279592394</v>
      </c>
      <c r="E107" s="356"/>
    </row>
    <row r="108" spans="1:5" ht="15" x14ac:dyDescent="0.25">
      <c r="A108" s="358" t="s">
        <v>284</v>
      </c>
      <c r="B108" s="359">
        <v>3278372</v>
      </c>
      <c r="C108" s="360">
        <f t="shared" si="0"/>
        <v>2.8869777433205526E-2</v>
      </c>
      <c r="E108" s="356"/>
    </row>
    <row r="109" spans="1:5" ht="15" x14ac:dyDescent="0.25">
      <c r="A109" s="358" t="s">
        <v>285</v>
      </c>
      <c r="B109" s="359">
        <v>11513767.48</v>
      </c>
      <c r="C109" s="360">
        <f t="shared" si="0"/>
        <v>0.10139175925284857</v>
      </c>
      <c r="E109" s="356"/>
    </row>
    <row r="110" spans="1:5" ht="15" x14ac:dyDescent="0.25">
      <c r="A110" s="358" t="s">
        <v>286</v>
      </c>
      <c r="B110" s="359">
        <v>2465940</v>
      </c>
      <c r="C110" s="360">
        <f t="shared" si="0"/>
        <v>2.171539378802614E-2</v>
      </c>
      <c r="E110" s="356"/>
    </row>
    <row r="111" spans="1:5" ht="15" x14ac:dyDescent="0.25">
      <c r="A111" s="358" t="s">
        <v>287</v>
      </c>
      <c r="B111" s="359">
        <v>104301.17</v>
      </c>
      <c r="C111" s="360">
        <f t="shared" si="0"/>
        <v>9.1848989801124868E-4</v>
      </c>
      <c r="E111" s="356"/>
    </row>
    <row r="112" spans="1:5" ht="15" x14ac:dyDescent="0.25">
      <c r="A112" s="358" t="s">
        <v>288</v>
      </c>
      <c r="B112" s="359">
        <v>295102</v>
      </c>
      <c r="C112" s="360">
        <f t="shared" si="0"/>
        <v>2.5987072425258076E-3</v>
      </c>
      <c r="E112" s="356"/>
    </row>
    <row r="113" spans="1:5" ht="15" x14ac:dyDescent="0.25">
      <c r="A113" s="358" t="s">
        <v>289</v>
      </c>
      <c r="B113" s="359">
        <v>1175000</v>
      </c>
      <c r="C113" s="360">
        <f t="shared" si="0"/>
        <v>1.0347205406835007E-2</v>
      </c>
      <c r="E113" s="356"/>
    </row>
    <row r="114" spans="1:5" ht="15" x14ac:dyDescent="0.25">
      <c r="A114" s="358" t="s">
        <v>290</v>
      </c>
      <c r="B114" s="359">
        <v>2402568.21</v>
      </c>
      <c r="C114" s="360">
        <f t="shared" si="0"/>
        <v>2.1157333423661193E-2</v>
      </c>
      <c r="E114" s="356"/>
    </row>
    <row r="115" spans="1:5" ht="15" x14ac:dyDescent="0.25">
      <c r="A115" s="358" t="s">
        <v>291</v>
      </c>
      <c r="B115" s="359">
        <v>3635970</v>
      </c>
      <c r="C115" s="360">
        <f t="shared" si="0"/>
        <v>3.2018832717523302E-2</v>
      </c>
      <c r="E115" s="356"/>
    </row>
    <row r="116" spans="1:5" ht="15" x14ac:dyDescent="0.25">
      <c r="A116" s="358" t="s">
        <v>292</v>
      </c>
      <c r="B116" s="359">
        <v>2039350.56</v>
      </c>
      <c r="C116" s="360">
        <f t="shared" si="0"/>
        <v>1.7958790758182127E-2</v>
      </c>
      <c r="E116" s="356"/>
    </row>
    <row r="117" spans="1:5" ht="15" x14ac:dyDescent="0.25">
      <c r="A117" s="358" t="s">
        <v>293</v>
      </c>
      <c r="B117" s="359">
        <v>962797</v>
      </c>
      <c r="C117" s="360">
        <f t="shared" si="0"/>
        <v>8.4785177226251261E-3</v>
      </c>
      <c r="E117" s="356"/>
    </row>
    <row r="118" spans="1:5" ht="15" x14ac:dyDescent="0.25">
      <c r="A118" s="358" t="s">
        <v>294</v>
      </c>
      <c r="B118" s="359">
        <v>660000</v>
      </c>
      <c r="C118" s="360">
        <f t="shared" si="0"/>
        <v>5.812047292349876E-3</v>
      </c>
      <c r="E118" s="356"/>
    </row>
    <row r="119" spans="1:5" ht="15" x14ac:dyDescent="0.25">
      <c r="A119" s="358" t="s">
        <v>295</v>
      </c>
      <c r="B119" s="359">
        <v>660000</v>
      </c>
      <c r="C119" s="360">
        <f t="shared" si="0"/>
        <v>5.812047292349876E-3</v>
      </c>
      <c r="E119" s="356"/>
    </row>
    <row r="120" spans="1:5" ht="15" x14ac:dyDescent="0.25">
      <c r="A120" s="358" t="s">
        <v>296</v>
      </c>
      <c r="B120" s="359">
        <v>50000</v>
      </c>
      <c r="C120" s="360">
        <f t="shared" si="0"/>
        <v>4.4030661305680878E-4</v>
      </c>
      <c r="E120" s="356"/>
    </row>
    <row r="121" spans="1:5" ht="15" x14ac:dyDescent="0.25">
      <c r="A121" s="358" t="s">
        <v>297</v>
      </c>
      <c r="B121" s="359">
        <v>50000</v>
      </c>
      <c r="C121" s="360">
        <f t="shared" si="0"/>
        <v>4.4030661305680878E-4</v>
      </c>
      <c r="E121" s="356"/>
    </row>
    <row r="122" spans="1:5" ht="15" x14ac:dyDescent="0.25">
      <c r="A122" s="358" t="s">
        <v>298</v>
      </c>
      <c r="B122" s="359">
        <v>300000</v>
      </c>
      <c r="C122" s="360">
        <f t="shared" si="0"/>
        <v>2.6418396783408527E-3</v>
      </c>
      <c r="E122" s="356"/>
    </row>
    <row r="123" spans="1:5" ht="15" x14ac:dyDescent="0.25">
      <c r="A123" s="358" t="s">
        <v>299</v>
      </c>
      <c r="B123" s="359">
        <v>400000</v>
      </c>
      <c r="C123" s="360">
        <f t="shared" si="0"/>
        <v>3.5224529044544702E-3</v>
      </c>
      <c r="E123" s="356"/>
    </row>
    <row r="124" spans="1:5" ht="15" x14ac:dyDescent="0.25">
      <c r="A124" s="358" t="s">
        <v>300</v>
      </c>
      <c r="B124" s="359">
        <v>500000</v>
      </c>
      <c r="C124" s="360">
        <f t="shared" si="0"/>
        <v>4.4030661305680882E-3</v>
      </c>
      <c r="E124" s="356"/>
    </row>
    <row r="125" spans="1:5" ht="15" x14ac:dyDescent="0.25">
      <c r="A125" s="361" t="s">
        <v>301</v>
      </c>
      <c r="B125" s="362">
        <v>3122460</v>
      </c>
      <c r="C125" s="363">
        <f t="shared" si="0"/>
        <v>2.7496795740107265E-2</v>
      </c>
      <c r="E125" s="356"/>
    </row>
    <row r="126" spans="1:5" ht="15" x14ac:dyDescent="0.25">
      <c r="A126" s="358" t="s">
        <v>302</v>
      </c>
      <c r="B126" s="359">
        <v>7114523.3899999997</v>
      </c>
      <c r="C126" s="360">
        <f t="shared" si="0"/>
        <v>6.2651433947286908E-2</v>
      </c>
      <c r="E126" s="356"/>
    </row>
    <row r="127" spans="1:5" ht="15" x14ac:dyDescent="0.25">
      <c r="A127" s="358" t="s">
        <v>303</v>
      </c>
      <c r="B127" s="359">
        <v>295845204.45999998</v>
      </c>
      <c r="C127" s="360">
        <f t="shared" si="0"/>
        <v>2.605251999297634</v>
      </c>
      <c r="E127" s="356"/>
    </row>
    <row r="128" spans="1:5" ht="15" x14ac:dyDescent="0.25">
      <c r="A128" s="358" t="s">
        <v>304</v>
      </c>
      <c r="B128" s="359">
        <v>41372303.039999999</v>
      </c>
      <c r="C128" s="360">
        <f t="shared" si="0"/>
        <v>0.36432997251804627</v>
      </c>
      <c r="E128" s="356"/>
    </row>
    <row r="129" spans="1:5" ht="15" x14ac:dyDescent="0.25">
      <c r="A129" s="358" t="s">
        <v>305</v>
      </c>
      <c r="B129" s="359">
        <v>6393844.5999999996</v>
      </c>
      <c r="C129" s="360">
        <f t="shared" si="0"/>
        <v>5.6305041204751327E-2</v>
      </c>
      <c r="E129" s="356"/>
    </row>
    <row r="130" spans="1:5" ht="15" x14ac:dyDescent="0.25">
      <c r="A130" s="358" t="s">
        <v>306</v>
      </c>
      <c r="B130" s="359">
        <v>384660</v>
      </c>
      <c r="C130" s="360">
        <f t="shared" si="0"/>
        <v>3.3873668355686413E-3</v>
      </c>
      <c r="E130" s="356"/>
    </row>
    <row r="131" spans="1:5" ht="15" x14ac:dyDescent="0.25">
      <c r="A131" s="358" t="s">
        <v>307</v>
      </c>
      <c r="B131" s="359">
        <v>1686400</v>
      </c>
      <c r="C131" s="360">
        <f t="shared" si="0"/>
        <v>1.4850661445180047E-2</v>
      </c>
      <c r="E131" s="356"/>
    </row>
    <row r="132" spans="1:5" ht="15" x14ac:dyDescent="0.25">
      <c r="A132" s="358" t="s">
        <v>308</v>
      </c>
      <c r="B132" s="359">
        <v>250000</v>
      </c>
      <c r="C132" s="360">
        <f t="shared" si="0"/>
        <v>2.2015330652840441E-3</v>
      </c>
      <c r="E132" s="356"/>
    </row>
    <row r="133" spans="1:5" ht="15" x14ac:dyDescent="0.25">
      <c r="A133" s="358" t="s">
        <v>309</v>
      </c>
      <c r="B133" s="359">
        <v>14636158</v>
      </c>
      <c r="C133" s="360">
        <f t="shared" si="0"/>
        <v>0.12888794314288632</v>
      </c>
      <c r="E133" s="356"/>
    </row>
    <row r="134" spans="1:5" ht="15" x14ac:dyDescent="0.25">
      <c r="A134" s="358" t="s">
        <v>310</v>
      </c>
      <c r="B134" s="359">
        <v>40000</v>
      </c>
      <c r="C134" s="360">
        <f t="shared" si="0"/>
        <v>3.5224529044544704E-4</v>
      </c>
      <c r="E134" s="356"/>
    </row>
    <row r="135" spans="1:5" ht="13.5" customHeight="1" x14ac:dyDescent="0.25">
      <c r="A135" s="358" t="s">
        <v>311</v>
      </c>
      <c r="B135" s="359">
        <v>450000</v>
      </c>
      <c r="C135" s="360">
        <f t="shared" si="0"/>
        <v>3.9627595175112792E-3</v>
      </c>
      <c r="E135" s="356"/>
    </row>
    <row r="136" spans="1:5" ht="15" x14ac:dyDescent="0.25">
      <c r="A136" s="358" t="s">
        <v>312</v>
      </c>
      <c r="B136" s="359">
        <v>1000</v>
      </c>
      <c r="C136" s="360">
        <f t="shared" si="0"/>
        <v>8.8061322611361761E-6</v>
      </c>
      <c r="E136" s="356"/>
    </row>
    <row r="137" spans="1:5" ht="15" x14ac:dyDescent="0.25">
      <c r="A137" s="358" t="s">
        <v>313</v>
      </c>
      <c r="B137" s="359">
        <v>768242</v>
      </c>
      <c r="C137" s="360">
        <f t="shared" si="0"/>
        <v>6.7652406605597784E-3</v>
      </c>
      <c r="E137" s="356"/>
    </row>
    <row r="138" spans="1:5" ht="15" x14ac:dyDescent="0.25">
      <c r="A138" s="358" t="s">
        <v>314</v>
      </c>
      <c r="B138" s="359">
        <v>1300000000</v>
      </c>
      <c r="C138" s="360">
        <f t="shared" si="0"/>
        <v>11.447971939477029</v>
      </c>
      <c r="E138" s="356"/>
    </row>
    <row r="139" spans="1:5" ht="15" x14ac:dyDescent="0.25">
      <c r="A139" s="358" t="s">
        <v>315</v>
      </c>
      <c r="B139" s="359">
        <v>122603643.98999999</v>
      </c>
      <c r="C139" s="360">
        <f t="shared" si="0"/>
        <v>1.0796639046731935</v>
      </c>
      <c r="E139" s="356"/>
    </row>
    <row r="140" spans="1:5" ht="15" x14ac:dyDescent="0.25">
      <c r="A140" s="358" t="s">
        <v>316</v>
      </c>
      <c r="B140" s="359">
        <v>380025651.83999997</v>
      </c>
      <c r="C140" s="360">
        <f t="shared" si="0"/>
        <v>3.3465561527275285</v>
      </c>
      <c r="E140" s="356"/>
    </row>
    <row r="141" spans="1:5" ht="15" x14ac:dyDescent="0.25">
      <c r="A141" s="358" t="s">
        <v>317</v>
      </c>
      <c r="B141" s="359">
        <v>311468482</v>
      </c>
      <c r="C141" s="360">
        <f t="shared" si="0"/>
        <v>2.7428326476673122</v>
      </c>
      <c r="E141" s="356"/>
    </row>
    <row r="142" spans="1:5" ht="15" x14ac:dyDescent="0.25">
      <c r="A142" s="358" t="s">
        <v>318</v>
      </c>
      <c r="B142" s="359">
        <v>2092655</v>
      </c>
      <c r="C142" s="360">
        <f t="shared" si="0"/>
        <v>1.8428196706927923E-2</v>
      </c>
      <c r="E142" s="356"/>
    </row>
    <row r="143" spans="1:5" ht="15" x14ac:dyDescent="0.25">
      <c r="A143" s="358" t="s">
        <v>319</v>
      </c>
      <c r="B143" s="359">
        <v>1445515</v>
      </c>
      <c r="C143" s="360">
        <f t="shared" si="0"/>
        <v>1.2729396275456259E-2</v>
      </c>
      <c r="E143" s="356"/>
    </row>
    <row r="144" spans="1:5" ht="15" x14ac:dyDescent="0.25">
      <c r="A144" s="358" t="s">
        <v>320</v>
      </c>
      <c r="B144" s="359">
        <v>6543970</v>
      </c>
      <c r="C144" s="360">
        <f t="shared" si="0"/>
        <v>5.7627065332907304E-2</v>
      </c>
      <c r="E144" s="356"/>
    </row>
    <row r="145" spans="1:5" ht="15" x14ac:dyDescent="0.25">
      <c r="A145" s="358" t="s">
        <v>321</v>
      </c>
      <c r="B145" s="359">
        <v>60229756.060000002</v>
      </c>
      <c r="C145" s="360">
        <f t="shared" si="0"/>
        <v>0.53039119792032807</v>
      </c>
      <c r="E145" s="356"/>
    </row>
    <row r="146" spans="1:5" ht="15" x14ac:dyDescent="0.25">
      <c r="A146" s="358" t="s">
        <v>322</v>
      </c>
      <c r="B146" s="359">
        <v>610000000</v>
      </c>
      <c r="C146" s="360">
        <f t="shared" si="0"/>
        <v>5.3717406792930671</v>
      </c>
      <c r="E146" s="356"/>
    </row>
    <row r="147" spans="1:5" ht="15" x14ac:dyDescent="0.25">
      <c r="A147" s="358" t="s">
        <v>323</v>
      </c>
      <c r="B147" s="359">
        <v>534408943.85000002</v>
      </c>
      <c r="C147" s="360">
        <f t="shared" si="0"/>
        <v>4.7060758410771966</v>
      </c>
      <c r="E147" s="356"/>
    </row>
    <row r="148" spans="1:5" ht="15" x14ac:dyDescent="0.25">
      <c r="A148" s="358" t="s">
        <v>324</v>
      </c>
      <c r="B148" s="359">
        <v>457969470.68000001</v>
      </c>
      <c r="C148" s="360">
        <f t="shared" si="0"/>
        <v>4.0329397303706065</v>
      </c>
      <c r="E148" s="356"/>
    </row>
    <row r="149" spans="1:5" ht="15" x14ac:dyDescent="0.25">
      <c r="A149" s="358" t="s">
        <v>325</v>
      </c>
      <c r="B149" s="359">
        <v>18755011.210000001</v>
      </c>
      <c r="C149" s="360">
        <f t="shared" si="0"/>
        <v>0.16515910927435162</v>
      </c>
      <c r="E149" s="356"/>
    </row>
    <row r="150" spans="1:5" ht="15" x14ac:dyDescent="0.25">
      <c r="A150" s="358" t="s">
        <v>326</v>
      </c>
      <c r="B150" s="359">
        <v>56276695.969999999</v>
      </c>
      <c r="C150" s="360">
        <f t="shared" si="0"/>
        <v>0.49558002793156924</v>
      </c>
      <c r="E150" s="356"/>
    </row>
    <row r="151" spans="1:5" ht="15" x14ac:dyDescent="0.25">
      <c r="A151" s="358" t="s">
        <v>327</v>
      </c>
      <c r="B151" s="359">
        <v>695591265.22000003</v>
      </c>
      <c r="C151" s="360">
        <f t="shared" si="0"/>
        <v>6.1254686812183721</v>
      </c>
      <c r="E151" s="356"/>
    </row>
    <row r="152" spans="1:5" ht="15" x14ac:dyDescent="0.25">
      <c r="A152" s="358" t="s">
        <v>328</v>
      </c>
      <c r="B152" s="359">
        <v>183776769.31999999</v>
      </c>
      <c r="C152" s="360">
        <f t="shared" si="0"/>
        <v>1.6183625371562331</v>
      </c>
      <c r="E152" s="356"/>
    </row>
    <row r="153" spans="1:5" ht="15" x14ac:dyDescent="0.25">
      <c r="A153" s="358" t="s">
        <v>329</v>
      </c>
      <c r="B153" s="359">
        <v>10000000</v>
      </c>
      <c r="C153" s="360">
        <f t="shared" si="0"/>
        <v>8.8061322611361764E-2</v>
      </c>
      <c r="E153" s="356"/>
    </row>
    <row r="154" spans="1:5" ht="15" x14ac:dyDescent="0.25">
      <c r="A154" s="358" t="s">
        <v>330</v>
      </c>
      <c r="B154" s="359">
        <v>27796286</v>
      </c>
      <c r="C154" s="360">
        <f t="shared" si="0"/>
        <v>0.24477777088436783</v>
      </c>
      <c r="E154" s="356"/>
    </row>
    <row r="155" spans="1:5" ht="13.5" customHeight="1" x14ac:dyDescent="0.25">
      <c r="A155" s="358" t="s">
        <v>331</v>
      </c>
      <c r="B155" s="359">
        <v>99862672.079999998</v>
      </c>
      <c r="C155" s="360">
        <f t="shared" si="0"/>
        <v>0.87940389828695087</v>
      </c>
      <c r="E155" s="356"/>
    </row>
    <row r="156" spans="1:5" ht="15" x14ac:dyDescent="0.25">
      <c r="A156" s="358" t="s">
        <v>332</v>
      </c>
      <c r="B156" s="359">
        <v>680000000</v>
      </c>
      <c r="C156" s="360">
        <f t="shared" si="0"/>
        <v>5.9881699375726001</v>
      </c>
      <c r="E156" s="356"/>
    </row>
    <row r="157" spans="1:5" ht="15" x14ac:dyDescent="0.25">
      <c r="A157" s="358" t="s">
        <v>333</v>
      </c>
      <c r="B157" s="359">
        <v>11204173</v>
      </c>
      <c r="C157" s="360">
        <f t="shared" si="0"/>
        <v>9.8665429314650888E-2</v>
      </c>
      <c r="E157" s="356"/>
    </row>
    <row r="158" spans="1:5" ht="15" x14ac:dyDescent="0.25">
      <c r="A158" s="358" t="s">
        <v>334</v>
      </c>
      <c r="B158" s="359">
        <v>389403816.05000001</v>
      </c>
      <c r="C158" s="360">
        <f t="shared" si="0"/>
        <v>3.4291415071274423</v>
      </c>
      <c r="E158" s="356"/>
    </row>
    <row r="159" spans="1:5" ht="15" x14ac:dyDescent="0.25">
      <c r="A159" s="358" t="s">
        <v>335</v>
      </c>
      <c r="B159" s="359">
        <v>55555555.549999997</v>
      </c>
      <c r="C159" s="360">
        <f t="shared" si="0"/>
        <v>0.48922957001419792</v>
      </c>
      <c r="E159" s="356"/>
    </row>
    <row r="160" spans="1:5" ht="15" x14ac:dyDescent="0.25">
      <c r="A160" s="358" t="s">
        <v>336</v>
      </c>
      <c r="B160" s="359">
        <v>365000000</v>
      </c>
      <c r="C160" s="360">
        <f t="shared" si="0"/>
        <v>3.2142382753147043</v>
      </c>
      <c r="E160" s="356"/>
    </row>
    <row r="161" spans="1:5" ht="15" x14ac:dyDescent="0.25">
      <c r="A161" s="358" t="s">
        <v>337</v>
      </c>
      <c r="B161" s="359">
        <v>50536039</v>
      </c>
      <c r="C161" s="360">
        <f t="shared" si="0"/>
        <v>0.44502704338793597</v>
      </c>
      <c r="E161" s="356"/>
    </row>
    <row r="162" spans="1:5" ht="15" x14ac:dyDescent="0.25">
      <c r="A162" s="358" t="s">
        <v>338</v>
      </c>
      <c r="B162" s="359">
        <v>4425125</v>
      </c>
      <c r="C162" s="360">
        <f t="shared" si="0"/>
        <v>3.8968236022060218E-2</v>
      </c>
      <c r="E162" s="356"/>
    </row>
    <row r="163" spans="1:5" ht="15" x14ac:dyDescent="0.25">
      <c r="A163" s="358" t="s">
        <v>339</v>
      </c>
      <c r="B163" s="359">
        <v>6273850</v>
      </c>
      <c r="C163" s="360">
        <f t="shared" si="0"/>
        <v>5.5248352886529198E-2</v>
      </c>
      <c r="E163" s="356"/>
    </row>
    <row r="164" spans="1:5" ht="15" x14ac:dyDescent="0.25">
      <c r="A164" s="358" t="s">
        <v>340</v>
      </c>
      <c r="B164" s="359">
        <v>1855250</v>
      </c>
      <c r="C164" s="360">
        <f t="shared" ref="C164:C186" si="1">B164*100/$B$6</f>
        <v>1.6337576877472889E-2</v>
      </c>
      <c r="E164" s="356"/>
    </row>
    <row r="165" spans="1:5" ht="15" x14ac:dyDescent="0.25">
      <c r="A165" s="358" t="s">
        <v>341</v>
      </c>
      <c r="B165" s="359">
        <v>84270459.730000004</v>
      </c>
      <c r="C165" s="360">
        <f t="shared" si="1"/>
        <v>0.74209681408912997</v>
      </c>
      <c r="E165" s="356"/>
    </row>
    <row r="166" spans="1:5" ht="15" x14ac:dyDescent="0.25">
      <c r="A166" s="358" t="s">
        <v>342</v>
      </c>
      <c r="B166" s="359">
        <v>105000</v>
      </c>
      <c r="C166" s="360">
        <f t="shared" si="1"/>
        <v>9.2464388741929848E-4</v>
      </c>
      <c r="E166" s="356"/>
    </row>
    <row r="167" spans="1:5" ht="15" x14ac:dyDescent="0.25">
      <c r="A167" s="358" t="s">
        <v>343</v>
      </c>
      <c r="B167" s="359">
        <v>112250</v>
      </c>
      <c r="C167" s="360">
        <f t="shared" si="1"/>
        <v>9.8848834631253576E-4</v>
      </c>
      <c r="E167" s="356"/>
    </row>
    <row r="168" spans="1:5" ht="15" x14ac:dyDescent="0.25">
      <c r="A168" s="358" t="s">
        <v>344</v>
      </c>
      <c r="B168" s="359">
        <v>276000</v>
      </c>
      <c r="C168" s="360">
        <f t="shared" si="1"/>
        <v>2.4304925040735848E-3</v>
      </c>
      <c r="E168" s="356"/>
    </row>
    <row r="169" spans="1:5" ht="15" x14ac:dyDescent="0.25">
      <c r="A169" s="358" t="s">
        <v>345</v>
      </c>
      <c r="B169" s="359">
        <v>55000</v>
      </c>
      <c r="C169" s="360">
        <f t="shared" si="1"/>
        <v>4.843372743624897E-4</v>
      </c>
      <c r="E169" s="356"/>
    </row>
    <row r="170" spans="1:5" ht="15" x14ac:dyDescent="0.25">
      <c r="A170" s="361" t="s">
        <v>346</v>
      </c>
      <c r="B170" s="362">
        <v>297000</v>
      </c>
      <c r="C170" s="363">
        <f t="shared" si="1"/>
        <v>2.6154212815574442E-3</v>
      </c>
      <c r="E170" s="356"/>
    </row>
    <row r="171" spans="1:5" ht="15" x14ac:dyDescent="0.25">
      <c r="A171" s="358" t="s">
        <v>347</v>
      </c>
      <c r="B171" s="359">
        <v>34918</v>
      </c>
      <c r="C171" s="360">
        <f t="shared" si="1"/>
        <v>3.0749252629435302E-4</v>
      </c>
      <c r="E171" s="356"/>
    </row>
    <row r="172" spans="1:5" ht="15" x14ac:dyDescent="0.25">
      <c r="A172" s="358" t="s">
        <v>348</v>
      </c>
      <c r="B172" s="359">
        <v>356000</v>
      </c>
      <c r="C172" s="360">
        <f t="shared" si="1"/>
        <v>3.1349830849644786E-3</v>
      </c>
      <c r="E172" s="356"/>
    </row>
    <row r="173" spans="1:5" ht="15" x14ac:dyDescent="0.25">
      <c r="A173" s="358" t="s">
        <v>349</v>
      </c>
      <c r="B173" s="359">
        <v>59000</v>
      </c>
      <c r="C173" s="360">
        <f t="shared" si="1"/>
        <v>5.1956180340703435E-4</v>
      </c>
      <c r="E173" s="356"/>
    </row>
    <row r="174" spans="1:5" ht="15" x14ac:dyDescent="0.25">
      <c r="A174" s="358" t="s">
        <v>350</v>
      </c>
      <c r="B174" s="359">
        <v>60000</v>
      </c>
      <c r="C174" s="360">
        <f t="shared" si="1"/>
        <v>5.2836793566817051E-4</v>
      </c>
      <c r="E174" s="356"/>
    </row>
    <row r="175" spans="1:5" ht="15" x14ac:dyDescent="0.25">
      <c r="A175" s="358" t="s">
        <v>351</v>
      </c>
      <c r="B175" s="359">
        <v>4821882</v>
      </c>
      <c r="C175" s="360">
        <f t="shared" si="1"/>
        <v>4.2462130639591825E-2</v>
      </c>
      <c r="E175" s="356"/>
    </row>
    <row r="176" spans="1:5" ht="15" x14ac:dyDescent="0.25">
      <c r="A176" s="358" t="s">
        <v>352</v>
      </c>
      <c r="B176" s="359">
        <v>370000</v>
      </c>
      <c r="C176" s="360">
        <f t="shared" si="1"/>
        <v>3.2582689366203849E-3</v>
      </c>
      <c r="E176" s="356"/>
    </row>
    <row r="177" spans="1:5" ht="15" x14ac:dyDescent="0.25">
      <c r="A177" s="358" t="s">
        <v>353</v>
      </c>
      <c r="B177" s="359">
        <v>300000</v>
      </c>
      <c r="C177" s="360">
        <f t="shared" si="1"/>
        <v>2.6418396783408527E-3</v>
      </c>
      <c r="E177" s="356"/>
    </row>
    <row r="178" spans="1:5" ht="15" x14ac:dyDescent="0.25">
      <c r="A178" s="358" t="s">
        <v>354</v>
      </c>
      <c r="B178" s="359">
        <v>200000</v>
      </c>
      <c r="C178" s="360">
        <f t="shared" si="1"/>
        <v>1.7612264522272351E-3</v>
      </c>
      <c r="E178" s="356"/>
    </row>
    <row r="179" spans="1:5" ht="15" x14ac:dyDescent="0.25">
      <c r="A179" s="358" t="s">
        <v>355</v>
      </c>
      <c r="B179" s="359">
        <v>95000</v>
      </c>
      <c r="C179" s="360">
        <f t="shared" si="1"/>
        <v>8.3658256480793674E-4</v>
      </c>
      <c r="E179" s="356"/>
    </row>
    <row r="180" spans="1:5" ht="15" x14ac:dyDescent="0.25">
      <c r="A180" s="358" t="s">
        <v>356</v>
      </c>
      <c r="B180" s="359">
        <v>336000</v>
      </c>
      <c r="C180" s="360">
        <f t="shared" si="1"/>
        <v>2.958860439741755E-3</v>
      </c>
      <c r="E180" s="356"/>
    </row>
    <row r="181" spans="1:5" ht="15" x14ac:dyDescent="0.25">
      <c r="A181" s="358" t="s">
        <v>357</v>
      </c>
      <c r="B181" s="359">
        <v>71000</v>
      </c>
      <c r="C181" s="360">
        <f t="shared" si="1"/>
        <v>6.2523539054066852E-4</v>
      </c>
      <c r="E181" s="356"/>
    </row>
    <row r="182" spans="1:5" ht="15" customHeight="1" x14ac:dyDescent="0.25">
      <c r="A182" s="364" t="s">
        <v>358</v>
      </c>
      <c r="B182" s="359">
        <v>6000000</v>
      </c>
      <c r="C182" s="360">
        <f t="shared" si="1"/>
        <v>5.2836793566817059E-2</v>
      </c>
      <c r="E182" s="356"/>
    </row>
    <row r="183" spans="1:5" ht="15" x14ac:dyDescent="0.25">
      <c r="A183" s="358" t="s">
        <v>359</v>
      </c>
      <c r="B183" s="359">
        <v>65500</v>
      </c>
      <c r="C183" s="360">
        <f t="shared" si="1"/>
        <v>5.7680166310441951E-4</v>
      </c>
      <c r="E183" s="356"/>
    </row>
    <row r="184" spans="1:5" ht="15" x14ac:dyDescent="0.25">
      <c r="A184" s="358" t="s">
        <v>360</v>
      </c>
      <c r="B184" s="359">
        <v>91000</v>
      </c>
      <c r="C184" s="360">
        <f t="shared" si="1"/>
        <v>8.0135803576339198E-4</v>
      </c>
      <c r="E184" s="356"/>
    </row>
    <row r="185" spans="1:5" ht="15" x14ac:dyDescent="0.25">
      <c r="A185" s="358" t="s">
        <v>361</v>
      </c>
      <c r="B185" s="359">
        <v>250000</v>
      </c>
      <c r="C185" s="360">
        <f t="shared" si="1"/>
        <v>2.2015330652840441E-3</v>
      </c>
      <c r="E185" s="356"/>
    </row>
    <row r="186" spans="1:5" ht="15" x14ac:dyDescent="0.25">
      <c r="A186" s="361" t="s">
        <v>362</v>
      </c>
      <c r="B186" s="362">
        <v>507434.04</v>
      </c>
      <c r="C186" s="363">
        <f t="shared" si="1"/>
        <v>4.4685312700426649E-3</v>
      </c>
      <c r="E186" s="356"/>
    </row>
  </sheetData>
  <mergeCells count="3">
    <mergeCell ref="A1:C1"/>
    <mergeCell ref="A2:C2"/>
    <mergeCell ref="A3:C3"/>
  </mergeCells>
  <printOptions horizontalCentered="1"/>
  <pageMargins left="0.31496062992125984" right="0.39370078740157483" top="0.43307086614173229" bottom="0.19685039370078741" header="0" footer="0"/>
  <pageSetup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76"/>
  <sheetViews>
    <sheetView showGridLines="0" zoomScaleNormal="100" workbookViewId="0">
      <selection activeCell="F23" sqref="F23"/>
    </sheetView>
  </sheetViews>
  <sheetFormatPr baseColWidth="10" defaultRowHeight="12.75" x14ac:dyDescent="0.2"/>
  <cols>
    <col min="1" max="1" width="62.28515625" style="365" customWidth="1"/>
    <col min="2" max="2" width="16.85546875" style="345" customWidth="1"/>
    <col min="3" max="3" width="9.28515625" style="345" customWidth="1"/>
    <col min="4" max="4" width="2.7109375" style="345" customWidth="1"/>
    <col min="5" max="5" width="16.85546875" style="346" bestFit="1" customWidth="1"/>
    <col min="6" max="6" width="16.5703125" style="346" bestFit="1" customWidth="1"/>
    <col min="7" max="7" width="14.85546875" style="346" bestFit="1" customWidth="1"/>
    <col min="8" max="8" width="11.42578125" style="346"/>
    <col min="9" max="9" width="23.7109375" style="346" customWidth="1"/>
    <col min="10" max="12" width="11.42578125" style="346"/>
    <col min="13" max="13" width="40.28515625" style="346" customWidth="1"/>
    <col min="14" max="14" width="11.42578125" style="346"/>
    <col min="15" max="15" width="7.28515625" style="346" customWidth="1"/>
    <col min="16" max="169" width="11.42578125" style="346"/>
    <col min="170" max="16384" width="11.42578125" style="345"/>
  </cols>
  <sheetData>
    <row r="1" spans="1:169" x14ac:dyDescent="0.2">
      <c r="A1" s="344" t="s">
        <v>363</v>
      </c>
      <c r="B1" s="344"/>
      <c r="C1" s="344"/>
    </row>
    <row r="2" spans="1:169" x14ac:dyDescent="0.2">
      <c r="A2" s="344" t="s">
        <v>1</v>
      </c>
      <c r="B2" s="344"/>
      <c r="C2" s="344"/>
    </row>
    <row r="3" spans="1:169" x14ac:dyDescent="0.2">
      <c r="A3" s="347" t="s">
        <v>3</v>
      </c>
      <c r="B3" s="347"/>
      <c r="C3" s="347"/>
    </row>
    <row r="4" spans="1:169" ht="5.25" customHeight="1" x14ac:dyDescent="0.2">
      <c r="A4" s="348"/>
      <c r="B4" s="349"/>
      <c r="C4" s="349"/>
    </row>
    <row r="5" spans="1:169" ht="21" customHeight="1" x14ac:dyDescent="0.2">
      <c r="A5" s="350" t="s">
        <v>4</v>
      </c>
      <c r="B5" s="351" t="s">
        <v>12</v>
      </c>
      <c r="C5" s="352" t="s">
        <v>13</v>
      </c>
    </row>
    <row r="6" spans="1:169" ht="15" x14ac:dyDescent="0.25">
      <c r="A6" s="366" t="s">
        <v>15</v>
      </c>
      <c r="B6" s="354">
        <f>SUM(B7:B53)</f>
        <v>2238028661.8399992</v>
      </c>
      <c r="C6" s="367">
        <f>SUM(C7:C53)</f>
        <v>100.00000000000004</v>
      </c>
      <c r="E6" s="368"/>
      <c r="F6" s="369"/>
    </row>
    <row r="7" spans="1:169" s="373" customFormat="1" ht="15" x14ac:dyDescent="0.25">
      <c r="A7" s="370" t="s">
        <v>364</v>
      </c>
      <c r="B7" s="371">
        <v>79012785</v>
      </c>
      <c r="C7" s="372">
        <f t="shared" ref="C7:C53" si="0">B7*100/$B$6</f>
        <v>3.5304634988472174</v>
      </c>
      <c r="E7" s="374"/>
      <c r="F7" s="346"/>
      <c r="G7" s="346"/>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c r="FC7" s="375"/>
      <c r="FD7" s="375"/>
      <c r="FE7" s="375"/>
      <c r="FF7" s="375"/>
      <c r="FG7" s="375"/>
      <c r="FH7" s="375"/>
      <c r="FI7" s="375"/>
      <c r="FJ7" s="375"/>
      <c r="FK7" s="375"/>
      <c r="FL7" s="375"/>
      <c r="FM7" s="375"/>
    </row>
    <row r="8" spans="1:169" s="373" customFormat="1" ht="15" x14ac:dyDescent="0.25">
      <c r="A8" s="370" t="s">
        <v>365</v>
      </c>
      <c r="B8" s="371">
        <v>74260143</v>
      </c>
      <c r="C8" s="372">
        <f t="shared" si="0"/>
        <v>3.318105092494521</v>
      </c>
      <c r="E8" s="374"/>
      <c r="F8" s="346"/>
      <c r="G8" s="346"/>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row>
    <row r="9" spans="1:169" s="373" customFormat="1" ht="15" x14ac:dyDescent="0.25">
      <c r="A9" s="370" t="s">
        <v>366</v>
      </c>
      <c r="B9" s="371">
        <v>843909222.29999995</v>
      </c>
      <c r="C9" s="372">
        <f t="shared" si="0"/>
        <v>37.707703957918866</v>
      </c>
      <c r="E9" s="374"/>
      <c r="F9" s="346"/>
      <c r="G9" s="346"/>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row>
    <row r="10" spans="1:169" s="373" customFormat="1" ht="15" x14ac:dyDescent="0.25">
      <c r="A10" s="370" t="s">
        <v>367</v>
      </c>
      <c r="B10" s="371">
        <v>8936956</v>
      </c>
      <c r="C10" s="372">
        <f t="shared" si="0"/>
        <v>0.39932267858680887</v>
      </c>
      <c r="E10" s="374"/>
      <c r="F10" s="346"/>
      <c r="G10" s="346"/>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c r="FC10" s="375"/>
      <c r="FD10" s="375"/>
      <c r="FE10" s="375"/>
      <c r="FF10" s="375"/>
      <c r="FG10" s="375"/>
      <c r="FH10" s="375"/>
      <c r="FI10" s="375"/>
      <c r="FJ10" s="375"/>
      <c r="FK10" s="375"/>
      <c r="FL10" s="375"/>
      <c r="FM10" s="375"/>
    </row>
    <row r="11" spans="1:169" s="373" customFormat="1" ht="15" x14ac:dyDescent="0.25">
      <c r="A11" s="370" t="s">
        <v>368</v>
      </c>
      <c r="B11" s="371">
        <v>11796939</v>
      </c>
      <c r="C11" s="372">
        <f t="shared" si="0"/>
        <v>0.52711295441145622</v>
      </c>
      <c r="E11" s="374"/>
      <c r="F11" s="346"/>
      <c r="G11" s="346"/>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row>
    <row r="12" spans="1:169" s="373" customFormat="1" ht="15" x14ac:dyDescent="0.25">
      <c r="A12" s="370" t="s">
        <v>369</v>
      </c>
      <c r="B12" s="371">
        <v>20312408</v>
      </c>
      <c r="C12" s="372">
        <f t="shared" si="0"/>
        <v>0.9076026749049817</v>
      </c>
      <c r="E12" s="374"/>
      <c r="F12" s="346"/>
      <c r="G12" s="346"/>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375"/>
      <c r="FF12" s="375"/>
      <c r="FG12" s="375"/>
      <c r="FH12" s="375"/>
      <c r="FI12" s="375"/>
      <c r="FJ12" s="375"/>
      <c r="FK12" s="375"/>
      <c r="FL12" s="375"/>
      <c r="FM12" s="375"/>
    </row>
    <row r="13" spans="1:169" s="373" customFormat="1" ht="15" x14ac:dyDescent="0.25">
      <c r="A13" s="370" t="s">
        <v>370</v>
      </c>
      <c r="B13" s="371">
        <v>9418450</v>
      </c>
      <c r="C13" s="372">
        <f t="shared" si="0"/>
        <v>0.42083688026839677</v>
      </c>
      <c r="E13" s="374"/>
      <c r="F13" s="346"/>
      <c r="G13" s="346"/>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375"/>
      <c r="FF13" s="375"/>
      <c r="FG13" s="375"/>
      <c r="FH13" s="375"/>
      <c r="FI13" s="375"/>
      <c r="FJ13" s="375"/>
      <c r="FK13" s="375"/>
      <c r="FL13" s="375"/>
      <c r="FM13" s="375"/>
    </row>
    <row r="14" spans="1:169" s="373" customFormat="1" x14ac:dyDescent="0.2">
      <c r="A14" s="370" t="s">
        <v>371</v>
      </c>
      <c r="B14" s="371">
        <v>285407886.18000001</v>
      </c>
      <c r="C14" s="372">
        <f t="shared" si="0"/>
        <v>12.752646605756667</v>
      </c>
      <c r="E14" s="368"/>
      <c r="F14" s="346"/>
      <c r="G14" s="346"/>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row>
    <row r="15" spans="1:169" s="373" customFormat="1" ht="15" x14ac:dyDescent="0.25">
      <c r="A15" s="370" t="s">
        <v>372</v>
      </c>
      <c r="B15" s="371">
        <v>438956369.31</v>
      </c>
      <c r="C15" s="372">
        <f t="shared" si="0"/>
        <v>19.613527601076889</v>
      </c>
      <c r="E15" s="374"/>
      <c r="F15" s="346"/>
      <c r="G15" s="346"/>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c r="FC15" s="375"/>
      <c r="FD15" s="375"/>
      <c r="FE15" s="375"/>
      <c r="FF15" s="375"/>
      <c r="FG15" s="375"/>
      <c r="FH15" s="375"/>
      <c r="FI15" s="375"/>
      <c r="FJ15" s="375"/>
      <c r="FK15" s="375"/>
      <c r="FL15" s="375"/>
      <c r="FM15" s="375"/>
    </row>
    <row r="16" spans="1:169" s="373" customFormat="1" ht="15" x14ac:dyDescent="0.25">
      <c r="A16" s="370" t="s">
        <v>373</v>
      </c>
      <c r="B16" s="371">
        <v>41689232.579999998</v>
      </c>
      <c r="C16" s="372">
        <f t="shared" si="0"/>
        <v>1.8627658032638923</v>
      </c>
      <c r="E16" s="374"/>
      <c r="F16" s="346"/>
      <c r="G16" s="346"/>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375"/>
      <c r="FF16" s="375"/>
      <c r="FG16" s="375"/>
      <c r="FH16" s="375"/>
      <c r="FI16" s="375"/>
      <c r="FJ16" s="375"/>
      <c r="FK16" s="375"/>
      <c r="FL16" s="375"/>
      <c r="FM16" s="375"/>
    </row>
    <row r="17" spans="1:169" s="373" customFormat="1" ht="15" x14ac:dyDescent="0.25">
      <c r="A17" s="370" t="s">
        <v>374</v>
      </c>
      <c r="B17" s="371">
        <v>9418450</v>
      </c>
      <c r="C17" s="372">
        <f t="shared" si="0"/>
        <v>0.42083688026839677</v>
      </c>
      <c r="E17" s="374"/>
      <c r="F17" s="346"/>
      <c r="G17" s="346"/>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row>
    <row r="18" spans="1:169" s="373" customFormat="1" ht="15" x14ac:dyDescent="0.25">
      <c r="A18" s="370" t="s">
        <v>375</v>
      </c>
      <c r="B18" s="371">
        <v>16153914.82</v>
      </c>
      <c r="C18" s="372">
        <f t="shared" si="0"/>
        <v>0.7217921332034698</v>
      </c>
      <c r="E18" s="374"/>
      <c r="F18" s="346"/>
      <c r="G18" s="346"/>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row>
    <row r="19" spans="1:169" s="373" customFormat="1" ht="15" x14ac:dyDescent="0.25">
      <c r="A19" s="370" t="s">
        <v>376</v>
      </c>
      <c r="B19" s="371">
        <v>2366364.7999999998</v>
      </c>
      <c r="C19" s="372">
        <f t="shared" si="0"/>
        <v>0.10573433845366792</v>
      </c>
      <c r="E19" s="374"/>
      <c r="F19" s="346"/>
      <c r="G19" s="346"/>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row>
    <row r="20" spans="1:169" s="373" customFormat="1" ht="15" x14ac:dyDescent="0.25">
      <c r="A20" s="370" t="s">
        <v>377</v>
      </c>
      <c r="B20" s="371">
        <v>5716444.3300000001</v>
      </c>
      <c r="C20" s="372">
        <f t="shared" si="0"/>
        <v>0.25542319575568861</v>
      </c>
      <c r="E20" s="374"/>
      <c r="F20" s="346"/>
      <c r="G20" s="346"/>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row>
    <row r="21" spans="1:169" s="373" customFormat="1" ht="15" x14ac:dyDescent="0.25">
      <c r="A21" s="370" t="s">
        <v>378</v>
      </c>
      <c r="B21" s="371">
        <v>127527703.08</v>
      </c>
      <c r="C21" s="372">
        <f t="shared" si="0"/>
        <v>5.6982158117292778</v>
      </c>
      <c r="E21" s="374"/>
      <c r="F21" s="346"/>
      <c r="G21" s="346"/>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row>
    <row r="22" spans="1:169" s="373" customFormat="1" ht="15" x14ac:dyDescent="0.25">
      <c r="A22" s="370" t="s">
        <v>379</v>
      </c>
      <c r="B22" s="371">
        <v>377347</v>
      </c>
      <c r="C22" s="372">
        <f t="shared" si="0"/>
        <v>1.6860686658488257E-2</v>
      </c>
      <c r="E22" s="374"/>
      <c r="F22" s="346"/>
      <c r="G22" s="346"/>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row>
    <row r="23" spans="1:169" s="373" customFormat="1" ht="15" x14ac:dyDescent="0.25">
      <c r="A23" s="370" t="s">
        <v>380</v>
      </c>
      <c r="B23" s="371">
        <v>2431491.1</v>
      </c>
      <c r="C23" s="372">
        <f t="shared" si="0"/>
        <v>0.10864432352715918</v>
      </c>
      <c r="E23" s="374"/>
      <c r="F23" s="346"/>
      <c r="G23" s="346"/>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row>
    <row r="24" spans="1:169" x14ac:dyDescent="0.2">
      <c r="A24" s="370" t="s">
        <v>381</v>
      </c>
      <c r="B24" s="371">
        <v>7214720.04</v>
      </c>
      <c r="C24" s="372">
        <f t="shared" si="0"/>
        <v>0.32236942104523386</v>
      </c>
    </row>
    <row r="25" spans="1:169" x14ac:dyDescent="0.2">
      <c r="A25" s="376" t="s">
        <v>382</v>
      </c>
      <c r="B25" s="377">
        <v>4255068</v>
      </c>
      <c r="C25" s="378">
        <f t="shared" si="0"/>
        <v>0.19012571521321306</v>
      </c>
    </row>
    <row r="26" spans="1:169" ht="16.5" customHeight="1" x14ac:dyDescent="0.2">
      <c r="A26" s="370" t="s">
        <v>383</v>
      </c>
      <c r="B26" s="371">
        <v>623058</v>
      </c>
      <c r="C26" s="372">
        <f t="shared" si="0"/>
        <v>2.7839589841881281E-2</v>
      </c>
    </row>
    <row r="27" spans="1:169" x14ac:dyDescent="0.2">
      <c r="A27" s="370" t="s">
        <v>384</v>
      </c>
      <c r="B27" s="371">
        <v>7016792</v>
      </c>
      <c r="C27" s="372">
        <f t="shared" si="0"/>
        <v>0.31352556469188075</v>
      </c>
    </row>
    <row r="28" spans="1:169" x14ac:dyDescent="0.2">
      <c r="A28" s="370" t="s">
        <v>385</v>
      </c>
      <c r="B28" s="371">
        <v>42685075</v>
      </c>
      <c r="C28" s="372">
        <f t="shared" si="0"/>
        <v>1.9072622137424455</v>
      </c>
      <c r="E28" s="345"/>
    </row>
    <row r="29" spans="1:169" x14ac:dyDescent="0.2">
      <c r="A29" s="370" t="s">
        <v>386</v>
      </c>
      <c r="B29" s="371">
        <v>12890316.029999999</v>
      </c>
      <c r="C29" s="372">
        <f t="shared" si="0"/>
        <v>0.57596742391146161</v>
      </c>
    </row>
    <row r="30" spans="1:169" x14ac:dyDescent="0.2">
      <c r="A30" s="370" t="s">
        <v>387</v>
      </c>
      <c r="B30" s="371">
        <v>12500000</v>
      </c>
      <c r="C30" s="372">
        <f t="shared" si="0"/>
        <v>0.55852725271726877</v>
      </c>
    </row>
    <row r="31" spans="1:169" x14ac:dyDescent="0.2">
      <c r="A31" s="370" t="s">
        <v>388</v>
      </c>
      <c r="B31" s="371">
        <v>63458371.039999999</v>
      </c>
      <c r="C31" s="372">
        <f t="shared" si="0"/>
        <v>2.8354583711107431</v>
      </c>
    </row>
    <row r="32" spans="1:169" x14ac:dyDescent="0.2">
      <c r="A32" s="370" t="s">
        <v>389</v>
      </c>
      <c r="B32" s="371">
        <v>65313185.229999997</v>
      </c>
      <c r="C32" s="372">
        <f t="shared" si="0"/>
        <v>2.9183355130180795</v>
      </c>
    </row>
    <row r="33" spans="1:3" x14ac:dyDescent="0.2">
      <c r="A33" s="370" t="s">
        <v>390</v>
      </c>
      <c r="B33" s="371">
        <v>9212884</v>
      </c>
      <c r="C33" s="372">
        <f t="shared" si="0"/>
        <v>0.41165174320983056</v>
      </c>
    </row>
    <row r="34" spans="1:3" x14ac:dyDescent="0.2">
      <c r="A34" s="370" t="s">
        <v>391</v>
      </c>
      <c r="B34" s="371">
        <v>350990</v>
      </c>
      <c r="C34" s="372">
        <f t="shared" si="0"/>
        <v>1.5682998434498732E-2</v>
      </c>
    </row>
    <row r="35" spans="1:3" x14ac:dyDescent="0.2">
      <c r="A35" s="370" t="s">
        <v>392</v>
      </c>
      <c r="B35" s="371">
        <v>779263</v>
      </c>
      <c r="C35" s="372">
        <f t="shared" si="0"/>
        <v>3.481916980273736E-2</v>
      </c>
    </row>
    <row r="36" spans="1:3" x14ac:dyDescent="0.2">
      <c r="A36" s="370" t="s">
        <v>393</v>
      </c>
      <c r="B36" s="371">
        <v>499476</v>
      </c>
      <c r="C36" s="372">
        <f t="shared" si="0"/>
        <v>2.2317676646256841E-2</v>
      </c>
    </row>
    <row r="37" spans="1:3" x14ac:dyDescent="0.2">
      <c r="A37" s="370" t="s">
        <v>394</v>
      </c>
      <c r="B37" s="371">
        <v>2983085</v>
      </c>
      <c r="C37" s="372">
        <f t="shared" si="0"/>
        <v>0.1332907415737675</v>
      </c>
    </row>
    <row r="38" spans="1:3" x14ac:dyDescent="0.2">
      <c r="A38" s="370" t="s">
        <v>395</v>
      </c>
      <c r="B38" s="371">
        <v>104123</v>
      </c>
      <c r="C38" s="372">
        <f t="shared" si="0"/>
        <v>4.6524426507744141E-3</v>
      </c>
    </row>
    <row r="39" spans="1:3" x14ac:dyDescent="0.2">
      <c r="A39" s="370" t="s">
        <v>396</v>
      </c>
      <c r="B39" s="371">
        <v>370133</v>
      </c>
      <c r="C39" s="372">
        <f t="shared" si="0"/>
        <v>1.6538349410400065E-2</v>
      </c>
    </row>
    <row r="40" spans="1:3" x14ac:dyDescent="0.2">
      <c r="A40" s="370" t="s">
        <v>397</v>
      </c>
      <c r="B40" s="371">
        <v>5993800</v>
      </c>
      <c r="C40" s="372">
        <f t="shared" si="0"/>
        <v>0.26781605178694123</v>
      </c>
    </row>
    <row r="41" spans="1:3" x14ac:dyDescent="0.2">
      <c r="A41" s="370" t="s">
        <v>398</v>
      </c>
      <c r="B41" s="371">
        <v>1259212</v>
      </c>
      <c r="C41" s="372">
        <f t="shared" si="0"/>
        <v>5.6264337515889391E-2</v>
      </c>
    </row>
    <row r="42" spans="1:3" x14ac:dyDescent="0.2">
      <c r="A42" s="370" t="s">
        <v>399</v>
      </c>
      <c r="B42" s="371">
        <v>4030281</v>
      </c>
      <c r="C42" s="372">
        <f t="shared" si="0"/>
        <v>0.18008174196868854</v>
      </c>
    </row>
    <row r="43" spans="1:3" x14ac:dyDescent="0.2">
      <c r="A43" s="370" t="s">
        <v>400</v>
      </c>
      <c r="B43" s="371">
        <v>2213026</v>
      </c>
      <c r="C43" s="372">
        <f t="shared" si="0"/>
        <v>9.8882826557750908E-2</v>
      </c>
    </row>
    <row r="44" spans="1:3" x14ac:dyDescent="0.2">
      <c r="A44" s="370" t="s">
        <v>401</v>
      </c>
      <c r="B44" s="371">
        <v>2909324</v>
      </c>
      <c r="C44" s="372">
        <f t="shared" si="0"/>
        <v>0.12999493927875322</v>
      </c>
    </row>
    <row r="45" spans="1:3" x14ac:dyDescent="0.2">
      <c r="A45" s="370" t="s">
        <v>402</v>
      </c>
      <c r="B45" s="371">
        <v>953924</v>
      </c>
      <c r="C45" s="372">
        <f t="shared" si="0"/>
        <v>4.2623404081685426E-2</v>
      </c>
    </row>
    <row r="46" spans="1:3" x14ac:dyDescent="0.2">
      <c r="A46" s="370" t="s">
        <v>403</v>
      </c>
      <c r="B46" s="371">
        <v>2945397</v>
      </c>
      <c r="C46" s="372">
        <f t="shared" si="0"/>
        <v>0.13160675956573481</v>
      </c>
    </row>
    <row r="47" spans="1:3" x14ac:dyDescent="0.2">
      <c r="A47" s="370" t="s">
        <v>404</v>
      </c>
      <c r="B47" s="371">
        <v>356752</v>
      </c>
      <c r="C47" s="372">
        <f t="shared" si="0"/>
        <v>1.5940457156911284E-2</v>
      </c>
    </row>
    <row r="48" spans="1:3" x14ac:dyDescent="0.2">
      <c r="A48" s="370" t="s">
        <v>405</v>
      </c>
      <c r="B48" s="371">
        <v>822365</v>
      </c>
      <c r="C48" s="372">
        <f t="shared" si="0"/>
        <v>3.6745061134466933E-2</v>
      </c>
    </row>
    <row r="49" spans="1:3" x14ac:dyDescent="0.2">
      <c r="A49" s="370" t="s">
        <v>406</v>
      </c>
      <c r="B49" s="371">
        <v>1567005</v>
      </c>
      <c r="C49" s="372">
        <f t="shared" si="0"/>
        <v>7.0017199811537895E-2</v>
      </c>
    </row>
    <row r="50" spans="1:3" x14ac:dyDescent="0.2">
      <c r="A50" s="370" t="s">
        <v>407</v>
      </c>
      <c r="B50" s="371">
        <v>2155292</v>
      </c>
      <c r="C50" s="372">
        <f t="shared" si="0"/>
        <v>9.63031455650806E-2</v>
      </c>
    </row>
    <row r="51" spans="1:3" x14ac:dyDescent="0.2">
      <c r="A51" s="370" t="s">
        <v>408</v>
      </c>
      <c r="B51" s="371">
        <v>1926386</v>
      </c>
      <c r="C51" s="372">
        <f t="shared" si="0"/>
        <v>8.6075126420240677E-2</v>
      </c>
    </row>
    <row r="52" spans="1:3" x14ac:dyDescent="0.2">
      <c r="A52" s="370" t="s">
        <v>409</v>
      </c>
      <c r="B52" s="371">
        <v>792075</v>
      </c>
      <c r="C52" s="372">
        <f t="shared" si="0"/>
        <v>3.5391637895682448E-2</v>
      </c>
    </row>
    <row r="53" spans="1:3" x14ac:dyDescent="0.2">
      <c r="A53" s="376" t="s">
        <v>410</v>
      </c>
      <c r="B53" s="377">
        <v>2155177</v>
      </c>
      <c r="C53" s="378">
        <f t="shared" si="0"/>
        <v>9.6298007114355599E-2</v>
      </c>
    </row>
    <row r="54" spans="1:3" x14ac:dyDescent="0.2">
      <c r="A54" s="379"/>
      <c r="B54" s="380"/>
      <c r="C54" s="380"/>
    </row>
    <row r="55" spans="1:3" x14ac:dyDescent="0.2">
      <c r="A55" s="379"/>
      <c r="B55" s="380"/>
      <c r="C55" s="380"/>
    </row>
    <row r="56" spans="1:3" x14ac:dyDescent="0.2">
      <c r="A56" s="379"/>
      <c r="B56" s="380"/>
      <c r="C56" s="380"/>
    </row>
    <row r="57" spans="1:3" x14ac:dyDescent="0.2">
      <c r="A57" s="379"/>
      <c r="B57" s="380"/>
      <c r="C57" s="380"/>
    </row>
    <row r="58" spans="1:3" x14ac:dyDescent="0.2">
      <c r="A58" s="379"/>
      <c r="B58" s="380"/>
      <c r="C58" s="380"/>
    </row>
    <row r="59" spans="1:3" x14ac:dyDescent="0.2">
      <c r="A59" s="379"/>
      <c r="B59" s="380"/>
      <c r="C59" s="380"/>
    </row>
    <row r="60" spans="1:3" x14ac:dyDescent="0.2">
      <c r="A60" s="379"/>
      <c r="B60" s="380"/>
      <c r="C60" s="380"/>
    </row>
    <row r="61" spans="1:3" x14ac:dyDescent="0.2">
      <c r="A61" s="379"/>
      <c r="B61" s="380"/>
      <c r="C61" s="380"/>
    </row>
    <row r="62" spans="1:3" x14ac:dyDescent="0.2">
      <c r="A62" s="379"/>
      <c r="B62" s="380"/>
      <c r="C62" s="380"/>
    </row>
    <row r="63" spans="1:3" x14ac:dyDescent="0.2">
      <c r="A63" s="379"/>
      <c r="B63" s="380"/>
      <c r="C63" s="380"/>
    </row>
    <row r="64" spans="1:3" x14ac:dyDescent="0.2">
      <c r="A64" s="379"/>
      <c r="B64" s="380"/>
      <c r="C64" s="380"/>
    </row>
    <row r="65" spans="1:3" x14ac:dyDescent="0.2">
      <c r="A65" s="379"/>
      <c r="B65" s="380"/>
      <c r="C65" s="380"/>
    </row>
    <row r="66" spans="1:3" x14ac:dyDescent="0.2">
      <c r="A66" s="379"/>
      <c r="B66" s="380"/>
      <c r="C66" s="380"/>
    </row>
    <row r="67" spans="1:3" x14ac:dyDescent="0.2">
      <c r="A67" s="379"/>
      <c r="B67" s="380"/>
      <c r="C67" s="380"/>
    </row>
    <row r="68" spans="1:3" x14ac:dyDescent="0.2">
      <c r="A68" s="379"/>
      <c r="B68" s="380"/>
      <c r="C68" s="380"/>
    </row>
    <row r="69" spans="1:3" x14ac:dyDescent="0.2">
      <c r="A69" s="379"/>
      <c r="B69" s="380"/>
      <c r="C69" s="380"/>
    </row>
    <row r="70" spans="1:3" x14ac:dyDescent="0.2">
      <c r="A70" s="379"/>
      <c r="B70" s="380"/>
      <c r="C70" s="380"/>
    </row>
    <row r="71" spans="1:3" x14ac:dyDescent="0.2">
      <c r="A71" s="379"/>
      <c r="B71" s="380"/>
      <c r="C71" s="380"/>
    </row>
    <row r="72" spans="1:3" x14ac:dyDescent="0.2">
      <c r="A72" s="379"/>
      <c r="B72" s="380"/>
      <c r="C72" s="380"/>
    </row>
    <row r="73" spans="1:3" x14ac:dyDescent="0.2">
      <c r="A73" s="379"/>
      <c r="B73" s="380"/>
      <c r="C73" s="380"/>
    </row>
    <row r="74" spans="1:3" x14ac:dyDescent="0.2">
      <c r="A74" s="379"/>
      <c r="B74" s="380"/>
      <c r="C74" s="380"/>
    </row>
    <row r="75" spans="1:3" x14ac:dyDescent="0.2">
      <c r="A75" s="379"/>
      <c r="B75" s="380"/>
      <c r="C75" s="380"/>
    </row>
    <row r="76" spans="1:3" x14ac:dyDescent="0.2">
      <c r="A76" s="379"/>
      <c r="B76" s="380"/>
      <c r="C76" s="380"/>
    </row>
  </sheetData>
  <mergeCells count="3">
    <mergeCell ref="A1:C1"/>
    <mergeCell ref="A2:C2"/>
    <mergeCell ref="A3:C3"/>
  </mergeCells>
  <printOptions horizontalCentered="1"/>
  <pageMargins left="0.31496062992125984" right="0.39370078740157483" top="0.43307086614173229" bottom="0.19685039370078741" header="0" footer="0"/>
  <pageSetup scale="8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G14"/>
  <sheetViews>
    <sheetView showGridLines="0" workbookViewId="0">
      <selection activeCell="I11" sqref="I11"/>
    </sheetView>
  </sheetViews>
  <sheetFormatPr baseColWidth="10" defaultRowHeight="15" x14ac:dyDescent="0.25"/>
  <cols>
    <col min="1" max="1" width="34.42578125" customWidth="1"/>
    <col min="9" max="11" width="15.140625" bestFit="1" customWidth="1"/>
  </cols>
  <sheetData>
    <row r="1" spans="1:7" x14ac:dyDescent="0.25">
      <c r="A1" s="3" t="s">
        <v>179</v>
      </c>
      <c r="B1" s="3"/>
      <c r="C1" s="3"/>
      <c r="D1" s="3"/>
      <c r="E1" s="3"/>
      <c r="F1" s="3"/>
      <c r="G1" s="3"/>
    </row>
    <row r="2" spans="1:7" x14ac:dyDescent="0.25">
      <c r="A2" s="3" t="s">
        <v>1</v>
      </c>
      <c r="B2" s="3"/>
      <c r="C2" s="3"/>
      <c r="D2" s="3"/>
      <c r="E2" s="3"/>
      <c r="F2" s="3"/>
      <c r="G2" s="3"/>
    </row>
    <row r="3" spans="1:7" x14ac:dyDescent="0.25">
      <c r="A3" s="4" t="s">
        <v>3</v>
      </c>
      <c r="B3" s="4"/>
      <c r="C3" s="4"/>
      <c r="D3" s="4"/>
      <c r="E3" s="4"/>
      <c r="F3" s="4"/>
      <c r="G3" s="4"/>
    </row>
    <row r="4" spans="1:7" x14ac:dyDescent="0.25">
      <c r="A4" s="5"/>
      <c r="B4" s="6"/>
      <c r="C4" s="6"/>
      <c r="D4" s="6"/>
      <c r="E4" s="6"/>
      <c r="F4" s="6"/>
      <c r="G4" s="6"/>
    </row>
    <row r="5" spans="1:7" x14ac:dyDescent="0.25">
      <c r="A5" s="7" t="s">
        <v>4</v>
      </c>
      <c r="B5" s="8" t="s">
        <v>5</v>
      </c>
      <c r="C5" s="9"/>
      <c r="D5" s="10"/>
      <c r="E5" s="11" t="s">
        <v>6</v>
      </c>
      <c r="F5" s="9"/>
      <c r="G5" s="12"/>
    </row>
    <row r="6" spans="1:7" ht="15" customHeight="1" x14ac:dyDescent="0.25">
      <c r="A6" s="13"/>
      <c r="B6" s="14" t="s">
        <v>7</v>
      </c>
      <c r="C6" s="15" t="s">
        <v>8</v>
      </c>
      <c r="D6" s="10"/>
      <c r="E6" s="11" t="s">
        <v>9</v>
      </c>
      <c r="F6" s="10"/>
      <c r="G6" s="16">
        <v>2015</v>
      </c>
    </row>
    <row r="7" spans="1:7" x14ac:dyDescent="0.25">
      <c r="A7" s="17"/>
      <c r="B7" s="18"/>
      <c r="C7" s="19" t="s">
        <v>10</v>
      </c>
      <c r="D7" s="20" t="s">
        <v>11</v>
      </c>
      <c r="E7" s="20" t="s">
        <v>12</v>
      </c>
      <c r="F7" s="19" t="s">
        <v>13</v>
      </c>
      <c r="G7" s="21" t="s">
        <v>14</v>
      </c>
    </row>
    <row r="8" spans="1:7" x14ac:dyDescent="0.25">
      <c r="A8" s="152" t="s">
        <v>15</v>
      </c>
      <c r="B8" s="23">
        <f>+B10+B11</f>
        <v>442134978.69</v>
      </c>
      <c r="C8" s="23">
        <f t="shared" ref="C8:E8" si="0">+C10+C11</f>
        <v>0</v>
      </c>
      <c r="D8" s="23">
        <f t="shared" si="0"/>
        <v>1333723063</v>
      </c>
      <c r="E8" s="23">
        <f t="shared" si="0"/>
        <v>1333723063</v>
      </c>
      <c r="F8" s="331" t="s">
        <v>19</v>
      </c>
      <c r="G8" s="61">
        <f>(D8/1.033)/B8*100-100</f>
        <v>192.01856666445684</v>
      </c>
    </row>
    <row r="9" spans="1:7" x14ac:dyDescent="0.25">
      <c r="A9" s="332"/>
      <c r="B9" s="333"/>
      <c r="C9" s="333"/>
      <c r="D9" s="333"/>
      <c r="E9" s="334"/>
      <c r="F9" s="335"/>
      <c r="G9" s="336"/>
    </row>
    <row r="10" spans="1:7" ht="35.25" customHeight="1" x14ac:dyDescent="0.25">
      <c r="A10" s="337" t="s">
        <v>180</v>
      </c>
      <c r="B10" s="338">
        <v>98518148.689999998</v>
      </c>
      <c r="C10" s="338">
        <v>0</v>
      </c>
      <c r="D10" s="339">
        <v>37303036</v>
      </c>
      <c r="E10" s="338">
        <f>D10-C10</f>
        <v>37303036</v>
      </c>
      <c r="F10" s="340" t="s">
        <v>19</v>
      </c>
      <c r="G10" s="336">
        <f t="shared" ref="G10:G11" si="1">(D10/1.033)/B10*100-100</f>
        <v>-63.345473332177853</v>
      </c>
    </row>
    <row r="11" spans="1:7" ht="35.25" customHeight="1" x14ac:dyDescent="0.25">
      <c r="A11" s="337" t="s">
        <v>181</v>
      </c>
      <c r="B11" s="341">
        <v>343616830</v>
      </c>
      <c r="C11" s="338">
        <v>0</v>
      </c>
      <c r="D11" s="339">
        <v>1296420027</v>
      </c>
      <c r="E11" s="338">
        <f>D11-C11</f>
        <v>1296420027</v>
      </c>
      <c r="F11" s="340" t="s">
        <v>19</v>
      </c>
      <c r="G11" s="342">
        <f t="shared" si="1"/>
        <v>265.23381768248055</v>
      </c>
    </row>
    <row r="12" spans="1:7" x14ac:dyDescent="0.25">
      <c r="A12" s="149" t="s">
        <v>35</v>
      </c>
      <c r="B12" s="149"/>
      <c r="C12" s="149"/>
      <c r="D12" s="150"/>
      <c r="E12" s="150"/>
      <c r="F12" s="150"/>
      <c r="G12" s="296"/>
    </row>
    <row r="13" spans="1:7" x14ac:dyDescent="0.25">
      <c r="A13" s="151" t="s">
        <v>37</v>
      </c>
      <c r="B13" s="151"/>
      <c r="C13" s="5"/>
      <c r="D13" s="5"/>
      <c r="E13" s="5"/>
      <c r="F13" s="5"/>
      <c r="G13" s="5"/>
    </row>
    <row r="14" spans="1:7" x14ac:dyDescent="0.25">
      <c r="D14" s="343"/>
    </row>
  </sheetData>
  <mergeCells count="9">
    <mergeCell ref="A1:G1"/>
    <mergeCell ref="A2:G2"/>
    <mergeCell ref="A3:G3"/>
    <mergeCell ref="A5:A7"/>
    <mergeCell ref="B5:D5"/>
    <mergeCell ref="E5:G5"/>
    <mergeCell ref="B6:B7"/>
    <mergeCell ref="C6:D6"/>
    <mergeCell ref="E6:F6"/>
  </mergeCells>
  <pageMargins left="0.70866141732283472" right="0.70866141732283472" top="0.74803149606299213" bottom="0.74803149606299213" header="0.31496062992125984" footer="0.31496062992125984"/>
  <pageSetup scale="85" orientation="portrait"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topLeftCell="A18" zoomScaleNormal="100" workbookViewId="0">
      <selection activeCell="I46" sqref="I46"/>
    </sheetView>
  </sheetViews>
  <sheetFormatPr baseColWidth="10" defaultRowHeight="12.75" x14ac:dyDescent="0.25"/>
  <cols>
    <col min="1" max="1" width="2.28515625" style="383" customWidth="1"/>
    <col min="2" max="2" width="2.5703125" style="383" customWidth="1"/>
    <col min="3" max="3" width="53.140625" style="383" customWidth="1"/>
    <col min="4" max="4" width="12.42578125" style="383" customWidth="1"/>
    <col min="5" max="5" width="15.85546875" style="383" bestFit="1" customWidth="1"/>
    <col min="6" max="6" width="12.42578125" style="383" bestFit="1" customWidth="1"/>
    <col min="7" max="7" width="12.42578125" style="383" customWidth="1"/>
    <col min="8" max="8" width="7" style="383" customWidth="1"/>
    <col min="9" max="10" width="11.7109375" style="383" bestFit="1" customWidth="1"/>
    <col min="11" max="16384" width="11.42578125" style="383"/>
  </cols>
  <sheetData>
    <row r="1" spans="1:9" s="382" customFormat="1" ht="13.5" customHeight="1" x14ac:dyDescent="0.25">
      <c r="A1" s="381" t="s">
        <v>411</v>
      </c>
      <c r="B1" s="381"/>
      <c r="C1" s="381"/>
      <c r="D1" s="381"/>
      <c r="E1" s="381"/>
      <c r="F1" s="381"/>
      <c r="G1" s="381"/>
      <c r="H1" s="381"/>
    </row>
    <row r="2" spans="1:9" s="382" customFormat="1" ht="13.5" customHeight="1" x14ac:dyDescent="0.25">
      <c r="A2" s="381" t="s">
        <v>412</v>
      </c>
      <c r="B2" s="381"/>
      <c r="C2" s="381"/>
      <c r="D2" s="381"/>
      <c r="E2" s="381"/>
      <c r="F2" s="381"/>
      <c r="G2" s="381"/>
      <c r="H2" s="381"/>
    </row>
    <row r="3" spans="1:9" x14ac:dyDescent="0.25">
      <c r="C3" s="384"/>
      <c r="D3" s="385"/>
      <c r="E3" s="385"/>
      <c r="F3" s="385"/>
      <c r="G3" s="385"/>
      <c r="H3" s="386"/>
    </row>
    <row r="4" spans="1:9" ht="13.5" customHeight="1" x14ac:dyDescent="0.25">
      <c r="A4" s="387" t="s">
        <v>4</v>
      </c>
      <c r="B4" s="387"/>
      <c r="C4" s="387"/>
      <c r="D4" s="388">
        <v>2015</v>
      </c>
      <c r="E4" s="389">
        <v>2016</v>
      </c>
      <c r="F4" s="389"/>
      <c r="G4" s="389"/>
      <c r="H4" s="389"/>
    </row>
    <row r="5" spans="1:9" ht="25.5" x14ac:dyDescent="0.25">
      <c r="A5" s="387"/>
      <c r="B5" s="387"/>
      <c r="C5" s="387"/>
      <c r="D5" s="388" t="s">
        <v>413</v>
      </c>
      <c r="E5" s="388" t="s">
        <v>414</v>
      </c>
      <c r="F5" s="388" t="s">
        <v>413</v>
      </c>
      <c r="G5" s="390" t="s">
        <v>415</v>
      </c>
      <c r="H5" s="388" t="s">
        <v>13</v>
      </c>
    </row>
    <row r="6" spans="1:9" ht="4.5" customHeight="1" x14ac:dyDescent="0.25">
      <c r="A6" s="391"/>
      <c r="B6" s="392"/>
      <c r="C6" s="392"/>
      <c r="D6" s="393"/>
      <c r="E6" s="393"/>
      <c r="F6" s="393"/>
      <c r="G6" s="392"/>
      <c r="H6" s="394"/>
    </row>
    <row r="7" spans="1:9" ht="13.5" customHeight="1" x14ac:dyDescent="0.25">
      <c r="A7" s="395" t="s">
        <v>416</v>
      </c>
      <c r="B7" s="396"/>
      <c r="C7" s="396"/>
      <c r="D7" s="397">
        <v>66057871163.669998</v>
      </c>
      <c r="E7" s="397">
        <v>60495049279</v>
      </c>
      <c r="F7" s="397">
        <v>70535315067.830002</v>
      </c>
      <c r="G7" s="397">
        <f>F7-E7</f>
        <v>10040265788.830002</v>
      </c>
      <c r="H7" s="398">
        <f t="shared" ref="H7:H39" si="0">(F7*100/E7)-100</f>
        <v>16.596838763656208</v>
      </c>
    </row>
    <row r="8" spans="1:9" ht="5.25" customHeight="1" x14ac:dyDescent="0.25">
      <c r="A8" s="399"/>
      <c r="B8" s="400"/>
      <c r="C8" s="400"/>
      <c r="D8" s="401"/>
      <c r="E8" s="401"/>
      <c r="F8" s="401"/>
      <c r="G8" s="401"/>
      <c r="H8" s="402"/>
    </row>
    <row r="9" spans="1:9" x14ac:dyDescent="0.25">
      <c r="A9" s="403" t="s">
        <v>417</v>
      </c>
      <c r="B9" s="404"/>
      <c r="C9" s="404"/>
      <c r="D9" s="405">
        <v>50958268648.860001</v>
      </c>
      <c r="E9" s="405">
        <v>42224551485.540001</v>
      </c>
      <c r="F9" s="405">
        <v>52975428239.410004</v>
      </c>
      <c r="G9" s="405">
        <f t="shared" ref="G9:G39" si="1">F9-E9</f>
        <v>10750876753.870003</v>
      </c>
      <c r="H9" s="406">
        <f t="shared" si="0"/>
        <v>25.461198226230266</v>
      </c>
    </row>
    <row r="10" spans="1:9" x14ac:dyDescent="0.25">
      <c r="A10" s="407"/>
      <c r="B10" s="408" t="s">
        <v>418</v>
      </c>
      <c r="D10" s="409">
        <v>8426746257.5</v>
      </c>
      <c r="E10" s="409">
        <v>6769898446.4399996</v>
      </c>
      <c r="F10" s="409">
        <v>9688980726.7600002</v>
      </c>
      <c r="G10" s="409">
        <f t="shared" si="1"/>
        <v>2919082280.3200006</v>
      </c>
      <c r="H10" s="410">
        <f t="shared" si="0"/>
        <v>43.11855345267432</v>
      </c>
      <c r="I10" s="411"/>
    </row>
    <row r="11" spans="1:9" x14ac:dyDescent="0.25">
      <c r="A11" s="407"/>
      <c r="C11" s="408" t="s">
        <v>419</v>
      </c>
      <c r="D11" s="412">
        <v>4698884074.6199999</v>
      </c>
      <c r="E11" s="412">
        <v>4448938207.96</v>
      </c>
      <c r="F11" s="412">
        <v>5122538450.3800001</v>
      </c>
      <c r="G11" s="412">
        <f t="shared" si="1"/>
        <v>673600242.42000008</v>
      </c>
      <c r="H11" s="410">
        <f t="shared" si="0"/>
        <v>15.14069674455807</v>
      </c>
    </row>
    <row r="12" spans="1:9" x14ac:dyDescent="0.25">
      <c r="A12" s="407"/>
      <c r="C12" s="408" t="s">
        <v>420</v>
      </c>
      <c r="D12" s="412">
        <v>578927090.09000003</v>
      </c>
      <c r="E12" s="412">
        <v>336996746.99000001</v>
      </c>
      <c r="F12" s="412">
        <v>520127498.04000002</v>
      </c>
      <c r="G12" s="412">
        <f t="shared" si="1"/>
        <v>183130751.05000001</v>
      </c>
      <c r="H12" s="410">
        <f t="shared" si="0"/>
        <v>54.341993709344081</v>
      </c>
    </row>
    <row r="13" spans="1:9" x14ac:dyDescent="0.25">
      <c r="A13" s="407"/>
      <c r="C13" s="408" t="s">
        <v>421</v>
      </c>
      <c r="D13" s="412">
        <v>2151639033.02</v>
      </c>
      <c r="E13" s="412">
        <v>870048691.49000001</v>
      </c>
      <c r="F13" s="412">
        <v>3188671286.7600002</v>
      </c>
      <c r="G13" s="412">
        <f t="shared" si="1"/>
        <v>2318622595.2700005</v>
      </c>
      <c r="H13" s="410">
        <f t="shared" si="0"/>
        <v>266.4934293848828</v>
      </c>
    </row>
    <row r="14" spans="1:9" x14ac:dyDescent="0.25">
      <c r="A14" s="407"/>
      <c r="C14" s="408" t="s">
        <v>422</v>
      </c>
      <c r="D14" s="412">
        <v>509079984.16000003</v>
      </c>
      <c r="E14" s="412">
        <v>515106000</v>
      </c>
      <c r="F14" s="412">
        <v>480874376.81</v>
      </c>
      <c r="G14" s="412">
        <f t="shared" si="1"/>
        <v>-34231623.189999998</v>
      </c>
      <c r="H14" s="410">
        <f t="shared" si="0"/>
        <v>-6.6455493024736683</v>
      </c>
    </row>
    <row r="15" spans="1:9" x14ac:dyDescent="0.25">
      <c r="A15" s="407"/>
      <c r="C15" s="408" t="s">
        <v>423</v>
      </c>
      <c r="D15" s="412">
        <v>488216075.61000001</v>
      </c>
      <c r="E15" s="412">
        <v>598808800</v>
      </c>
      <c r="F15" s="412">
        <v>376769114.76999998</v>
      </c>
      <c r="G15" s="412">
        <f t="shared" si="1"/>
        <v>-222039685.23000002</v>
      </c>
      <c r="H15" s="410">
        <f t="shared" si="0"/>
        <v>-37.080230823261111</v>
      </c>
    </row>
    <row r="16" spans="1:9" x14ac:dyDescent="0.25">
      <c r="A16" s="407"/>
      <c r="B16" s="408" t="s">
        <v>424</v>
      </c>
      <c r="D16" s="409">
        <v>42531522391.360001</v>
      </c>
      <c r="E16" s="409">
        <v>35454653039.099998</v>
      </c>
      <c r="F16" s="409">
        <v>43286447512.650002</v>
      </c>
      <c r="G16" s="409">
        <f t="shared" si="1"/>
        <v>7831794473.5500031</v>
      </c>
      <c r="H16" s="410">
        <f t="shared" si="0"/>
        <v>22.089609690758962</v>
      </c>
    </row>
    <row r="17" spans="1:10" x14ac:dyDescent="0.25">
      <c r="A17" s="407"/>
      <c r="C17" s="408" t="s">
        <v>425</v>
      </c>
      <c r="D17" s="412">
        <v>37122957804.769997</v>
      </c>
      <c r="E17" s="412">
        <v>33409117165.099998</v>
      </c>
      <c r="F17" s="412">
        <v>40843519687.68</v>
      </c>
      <c r="G17" s="412">
        <f t="shared" si="1"/>
        <v>7434402522.5800018</v>
      </c>
      <c r="H17" s="410">
        <f t="shared" si="0"/>
        <v>22.252615912719079</v>
      </c>
    </row>
    <row r="18" spans="1:10" x14ac:dyDescent="0.25">
      <c r="A18" s="407"/>
      <c r="C18" s="408" t="s">
        <v>426</v>
      </c>
      <c r="D18" s="412">
        <v>5408564586.5900002</v>
      </c>
      <c r="E18" s="412">
        <v>2045535874</v>
      </c>
      <c r="F18" s="412">
        <v>2442927824.9699998</v>
      </c>
      <c r="G18" s="412">
        <f t="shared" si="1"/>
        <v>397391950.96999979</v>
      </c>
      <c r="H18" s="410">
        <f t="shared" si="0"/>
        <v>19.42727849563002</v>
      </c>
    </row>
    <row r="19" spans="1:10" x14ac:dyDescent="0.25">
      <c r="A19" s="407"/>
      <c r="H19" s="410"/>
    </row>
    <row r="20" spans="1:10" x14ac:dyDescent="0.25">
      <c r="A20" s="413" t="s">
        <v>427</v>
      </c>
      <c r="B20" s="414"/>
      <c r="C20" s="414"/>
      <c r="D20" s="415">
        <v>9754489312.0100002</v>
      </c>
      <c r="E20" s="415">
        <v>12366117619.66</v>
      </c>
      <c r="F20" s="415">
        <v>11371892184.75</v>
      </c>
      <c r="G20" s="415">
        <f t="shared" si="1"/>
        <v>-994225434.90999985</v>
      </c>
      <c r="H20" s="406">
        <f t="shared" si="0"/>
        <v>-8.0399157236653878</v>
      </c>
    </row>
    <row r="21" spans="1:10" s="417" customFormat="1" x14ac:dyDescent="0.25">
      <c r="A21" s="416"/>
      <c r="B21" s="408" t="s">
        <v>428</v>
      </c>
      <c r="D21" s="409">
        <v>4750713631.0100002</v>
      </c>
      <c r="E21" s="409">
        <v>7077012999.6599998</v>
      </c>
      <c r="F21" s="409">
        <v>6089021558.8800001</v>
      </c>
      <c r="G21" s="409">
        <f t="shared" si="1"/>
        <v>-987991440.77999973</v>
      </c>
      <c r="H21" s="418">
        <f t="shared" si="0"/>
        <v>-13.960571230086273</v>
      </c>
    </row>
    <row r="22" spans="1:10" x14ac:dyDescent="0.25">
      <c r="A22" s="407"/>
      <c r="C22" s="408" t="s">
        <v>429</v>
      </c>
      <c r="D22" s="412">
        <v>595379929.19000006</v>
      </c>
      <c r="E22" s="412">
        <v>69796627</v>
      </c>
      <c r="F22" s="412">
        <v>1026367388.0700001</v>
      </c>
      <c r="G22" s="412">
        <f t="shared" si="1"/>
        <v>956570761.07000005</v>
      </c>
      <c r="H22" s="410">
        <f t="shared" si="0"/>
        <v>1370.5114447292704</v>
      </c>
    </row>
    <row r="23" spans="1:10" x14ac:dyDescent="0.25">
      <c r="A23" s="407"/>
      <c r="C23" s="408" t="s">
        <v>430</v>
      </c>
      <c r="D23" s="412">
        <v>3597959556.27</v>
      </c>
      <c r="E23" s="412">
        <v>6545137375.6599998</v>
      </c>
      <c r="F23" s="412">
        <v>4497545858.7700005</v>
      </c>
      <c r="G23" s="412">
        <f t="shared" si="1"/>
        <v>-2047591516.8899994</v>
      </c>
      <c r="H23" s="410">
        <f t="shared" si="0"/>
        <v>-31.284164095692859</v>
      </c>
    </row>
    <row r="24" spans="1:10" x14ac:dyDescent="0.25">
      <c r="A24" s="407"/>
      <c r="C24" s="408" t="s">
        <v>431</v>
      </c>
      <c r="D24" s="412">
        <v>0</v>
      </c>
      <c r="E24" s="412">
        <v>0</v>
      </c>
      <c r="F24" s="412">
        <v>42922053.390000001</v>
      </c>
      <c r="G24" s="412">
        <f t="shared" si="1"/>
        <v>42922053.390000001</v>
      </c>
      <c r="H24" s="410" t="s">
        <v>19</v>
      </c>
    </row>
    <row r="25" spans="1:10" x14ac:dyDescent="0.25">
      <c r="A25" s="407"/>
      <c r="C25" s="408" t="s">
        <v>432</v>
      </c>
      <c r="D25" s="412">
        <v>239909887.99000001</v>
      </c>
      <c r="E25" s="412">
        <v>437078997</v>
      </c>
      <c r="F25" s="412">
        <v>125385136.43000001</v>
      </c>
      <c r="G25" s="412">
        <f t="shared" si="1"/>
        <v>-311693860.56999999</v>
      </c>
      <c r="H25" s="410">
        <f t="shared" si="0"/>
        <v>-71.312934894924723</v>
      </c>
      <c r="J25" s="411"/>
    </row>
    <row r="26" spans="1:10" x14ac:dyDescent="0.25">
      <c r="A26" s="407"/>
      <c r="C26" s="408" t="s">
        <v>433</v>
      </c>
      <c r="D26" s="412">
        <v>317464257.56</v>
      </c>
      <c r="E26" s="412">
        <v>25000000</v>
      </c>
      <c r="F26" s="412">
        <v>396801122.22000003</v>
      </c>
      <c r="G26" s="412">
        <f t="shared" si="1"/>
        <v>371801122.22000003</v>
      </c>
      <c r="H26" s="410">
        <f t="shared" si="0"/>
        <v>1487.2044888800001</v>
      </c>
    </row>
    <row r="27" spans="1:10" s="417" customFormat="1" x14ac:dyDescent="0.25">
      <c r="A27" s="416"/>
      <c r="B27" s="408" t="s">
        <v>434</v>
      </c>
      <c r="D27" s="409">
        <v>5003775681</v>
      </c>
      <c r="E27" s="409">
        <v>5289104620</v>
      </c>
      <c r="F27" s="409">
        <v>5282870625.8699999</v>
      </c>
      <c r="G27" s="409">
        <f t="shared" si="1"/>
        <v>-6233994.1300001144</v>
      </c>
      <c r="H27" s="418">
        <f t="shared" si="0"/>
        <v>-0.11786482926480346</v>
      </c>
    </row>
    <row r="28" spans="1:10" x14ac:dyDescent="0.25">
      <c r="A28" s="407"/>
      <c r="C28" s="408" t="s">
        <v>426</v>
      </c>
      <c r="D28" s="412">
        <v>5003775681</v>
      </c>
      <c r="E28" s="412">
        <v>5289104620</v>
      </c>
      <c r="F28" s="412">
        <v>5282870625.8699999</v>
      </c>
      <c r="G28" s="412">
        <f t="shared" si="1"/>
        <v>-6233994.1300001144</v>
      </c>
      <c r="H28" s="410">
        <f t="shared" si="0"/>
        <v>-0.11786482926480346</v>
      </c>
    </row>
    <row r="29" spans="1:10" x14ac:dyDescent="0.25">
      <c r="A29" s="407"/>
      <c r="H29" s="410"/>
    </row>
    <row r="30" spans="1:10" s="417" customFormat="1" x14ac:dyDescent="0.25">
      <c r="A30" s="413" t="s">
        <v>435</v>
      </c>
      <c r="B30" s="414"/>
      <c r="C30" s="414"/>
      <c r="D30" s="415">
        <v>744984126.33000004</v>
      </c>
      <c r="E30" s="415">
        <v>1206955483</v>
      </c>
      <c r="F30" s="415">
        <v>1337727848.01</v>
      </c>
      <c r="G30" s="415">
        <f t="shared" si="1"/>
        <v>130772365.00999999</v>
      </c>
      <c r="H30" s="419">
        <f t="shared" si="0"/>
        <v>10.834895474765403</v>
      </c>
    </row>
    <row r="31" spans="1:10" x14ac:dyDescent="0.25">
      <c r="A31" s="407"/>
      <c r="C31" s="420" t="s">
        <v>436</v>
      </c>
      <c r="D31" s="421">
        <v>744984126.33000004</v>
      </c>
      <c r="E31" s="421">
        <v>1206955483</v>
      </c>
      <c r="F31" s="421">
        <v>1333291486</v>
      </c>
      <c r="G31" s="421">
        <f t="shared" si="1"/>
        <v>126336003</v>
      </c>
      <c r="H31" s="410">
        <f t="shared" si="0"/>
        <v>10.467329141749303</v>
      </c>
    </row>
    <row r="32" spans="1:10" x14ac:dyDescent="0.25">
      <c r="A32" s="407"/>
      <c r="C32" s="420" t="s">
        <v>437</v>
      </c>
      <c r="D32" s="421">
        <v>0</v>
      </c>
      <c r="E32" s="421">
        <v>0</v>
      </c>
      <c r="F32" s="421">
        <v>4436362.01</v>
      </c>
      <c r="G32" s="421">
        <f t="shared" si="1"/>
        <v>4436362.01</v>
      </c>
      <c r="H32" s="410" t="s">
        <v>19</v>
      </c>
    </row>
    <row r="33" spans="1:8" x14ac:dyDescent="0.25">
      <c r="A33" s="407"/>
      <c r="H33" s="410"/>
    </row>
    <row r="34" spans="1:8" s="417" customFormat="1" x14ac:dyDescent="0.25">
      <c r="A34" s="413" t="s">
        <v>438</v>
      </c>
      <c r="B34" s="414"/>
      <c r="C34" s="414"/>
      <c r="D34" s="415">
        <v>296459414.11000001</v>
      </c>
      <c r="E34" s="415">
        <v>312877775.80000001</v>
      </c>
      <c r="F34" s="415">
        <v>406733974.58999997</v>
      </c>
      <c r="G34" s="415">
        <f t="shared" si="1"/>
        <v>93856198.789999962</v>
      </c>
      <c r="H34" s="419">
        <f t="shared" si="0"/>
        <v>29.997719892382321</v>
      </c>
    </row>
    <row r="35" spans="1:8" x14ac:dyDescent="0.25">
      <c r="A35" s="407"/>
      <c r="C35" s="420" t="s">
        <v>419</v>
      </c>
      <c r="D35" s="421">
        <v>214210082.5</v>
      </c>
      <c r="E35" s="421">
        <v>230110991.09999999</v>
      </c>
      <c r="F35" s="421">
        <v>324118071.04000002</v>
      </c>
      <c r="G35" s="421">
        <f t="shared" si="1"/>
        <v>94007079.940000027</v>
      </c>
      <c r="H35" s="410">
        <f t="shared" si="0"/>
        <v>40.852929054200246</v>
      </c>
    </row>
    <row r="36" spans="1:8" x14ac:dyDescent="0.25">
      <c r="A36" s="407"/>
      <c r="C36" s="420" t="s">
        <v>439</v>
      </c>
      <c r="D36" s="421">
        <v>82249331.609999999</v>
      </c>
      <c r="E36" s="421">
        <v>82766784.700000003</v>
      </c>
      <c r="F36" s="421">
        <v>82615903.549999997</v>
      </c>
      <c r="G36" s="421">
        <f t="shared" si="1"/>
        <v>-150881.15000000596</v>
      </c>
      <c r="H36" s="410">
        <f t="shared" si="0"/>
        <v>-0.18229673962434845</v>
      </c>
    </row>
    <row r="37" spans="1:8" x14ac:dyDescent="0.25">
      <c r="A37" s="407"/>
      <c r="H37" s="410"/>
    </row>
    <row r="38" spans="1:8" s="417" customFormat="1" x14ac:dyDescent="0.25">
      <c r="A38" s="413" t="s">
        <v>177</v>
      </c>
      <c r="B38" s="414"/>
      <c r="C38" s="414"/>
      <c r="D38" s="415">
        <v>4303669662.3599997</v>
      </c>
      <c r="E38" s="415">
        <v>4384546915</v>
      </c>
      <c r="F38" s="415">
        <v>4443532821.0699997</v>
      </c>
      <c r="G38" s="415">
        <f t="shared" si="1"/>
        <v>58985906.069999695</v>
      </c>
      <c r="H38" s="419">
        <f t="shared" si="0"/>
        <v>1.3453136028309558</v>
      </c>
    </row>
    <row r="39" spans="1:8" x14ac:dyDescent="0.25">
      <c r="A39" s="407"/>
      <c r="C39" s="420" t="s">
        <v>426</v>
      </c>
      <c r="D39" s="421">
        <v>4303669662.3599997</v>
      </c>
      <c r="E39" s="421">
        <v>4384546915</v>
      </c>
      <c r="F39" s="421">
        <v>4443532821.0699997</v>
      </c>
      <c r="G39" s="421">
        <f t="shared" si="1"/>
        <v>58985906.069999695</v>
      </c>
      <c r="H39" s="410">
        <f t="shared" si="0"/>
        <v>1.3453136028309558</v>
      </c>
    </row>
    <row r="40" spans="1:8" x14ac:dyDescent="0.25">
      <c r="A40" s="422"/>
      <c r="B40" s="423"/>
      <c r="C40" s="423"/>
      <c r="D40" s="423"/>
      <c r="E40" s="423"/>
      <c r="F40" s="423"/>
      <c r="G40" s="423"/>
      <c r="H40" s="424"/>
    </row>
    <row r="41" spans="1:8" x14ac:dyDescent="0.25">
      <c r="A41" s="383" t="s">
        <v>440</v>
      </c>
    </row>
  </sheetData>
  <mergeCells count="5">
    <mergeCell ref="A1:H1"/>
    <mergeCell ref="A2:H2"/>
    <mergeCell ref="A4:C5"/>
    <mergeCell ref="E4:H4"/>
    <mergeCell ref="A7:C7"/>
  </mergeCells>
  <printOptions horizontalCentered="1"/>
  <pageMargins left="0.19685039370078741" right="0.19685039370078741" top="0.19685039370078741" bottom="0.59055118110236227" header="0" footer="0.19685039370078741"/>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election activeCell="F32" sqref="F32"/>
    </sheetView>
  </sheetViews>
  <sheetFormatPr baseColWidth="10" defaultRowHeight="12.75" x14ac:dyDescent="0.25"/>
  <cols>
    <col min="1" max="1" width="2.140625" style="383" customWidth="1"/>
    <col min="2" max="2" width="2.85546875" style="383" customWidth="1"/>
    <col min="3" max="3" width="41.140625" style="383" customWidth="1"/>
    <col min="4" max="7" width="12.42578125" style="383" bestFit="1" customWidth="1"/>
    <col min="8" max="16384" width="11.42578125" style="383"/>
  </cols>
  <sheetData>
    <row r="1" spans="1:7" x14ac:dyDescent="0.25">
      <c r="C1" s="426"/>
      <c r="D1" s="426"/>
      <c r="E1" s="426"/>
      <c r="F1" s="426"/>
      <c r="G1" s="426"/>
    </row>
    <row r="2" spans="1:7" x14ac:dyDescent="0.25">
      <c r="C2" s="426"/>
      <c r="D2" s="426"/>
      <c r="E2" s="426"/>
      <c r="F2" s="426"/>
      <c r="G2" s="426"/>
    </row>
    <row r="3" spans="1:7" ht="13.5" customHeight="1" x14ac:dyDescent="0.25">
      <c r="A3" s="427" t="s">
        <v>441</v>
      </c>
      <c r="B3" s="427"/>
      <c r="C3" s="427"/>
      <c r="D3" s="427"/>
      <c r="E3" s="427"/>
      <c r="F3" s="427"/>
      <c r="G3" s="427"/>
    </row>
    <row r="4" spans="1:7" ht="13.5" customHeight="1" x14ac:dyDescent="0.25">
      <c r="A4" s="427" t="s">
        <v>412</v>
      </c>
      <c r="B4" s="427"/>
      <c r="C4" s="427"/>
      <c r="D4" s="427"/>
      <c r="E4" s="427"/>
      <c r="F4" s="427"/>
      <c r="G4" s="427"/>
    </row>
    <row r="5" spans="1:7" x14ac:dyDescent="0.25">
      <c r="C5" s="428"/>
      <c r="D5" s="428"/>
      <c r="E5" s="428"/>
      <c r="F5" s="428"/>
      <c r="G5" s="428"/>
    </row>
    <row r="6" spans="1:7" ht="13.5" customHeight="1" x14ac:dyDescent="0.25">
      <c r="A6" s="429" t="s">
        <v>4</v>
      </c>
      <c r="B6" s="430"/>
      <c r="C6" s="431"/>
      <c r="D6" s="389">
        <v>2016</v>
      </c>
      <c r="E6" s="389"/>
      <c r="F6" s="389"/>
      <c r="G6" s="389"/>
    </row>
    <row r="7" spans="1:7" x14ac:dyDescent="0.25">
      <c r="A7" s="432"/>
      <c r="B7" s="433"/>
      <c r="C7" s="434"/>
      <c r="D7" s="390" t="s">
        <v>442</v>
      </c>
      <c r="E7" s="435" t="s">
        <v>443</v>
      </c>
      <c r="F7" s="435" t="s">
        <v>444</v>
      </c>
      <c r="G7" s="435" t="s">
        <v>445</v>
      </c>
    </row>
    <row r="8" spans="1:7" x14ac:dyDescent="0.25">
      <c r="A8" s="436"/>
      <c r="B8" s="437"/>
      <c r="C8" s="392"/>
      <c r="D8" s="392"/>
      <c r="E8" s="438"/>
      <c r="F8" s="438"/>
      <c r="G8" s="439"/>
    </row>
    <row r="9" spans="1:7" x14ac:dyDescent="0.25">
      <c r="A9" s="407"/>
      <c r="C9" s="440" t="s">
        <v>416</v>
      </c>
      <c r="D9" s="397">
        <v>18117562422.369999</v>
      </c>
      <c r="E9" s="397">
        <v>33613751647.919998</v>
      </c>
      <c r="F9" s="397">
        <v>18804000997.540001</v>
      </c>
      <c r="G9" s="441">
        <v>70535315067.830002</v>
      </c>
    </row>
    <row r="10" spans="1:7" x14ac:dyDescent="0.25">
      <c r="A10" s="407"/>
      <c r="C10" s="440"/>
      <c r="D10" s="397"/>
      <c r="E10" s="397"/>
      <c r="F10" s="397"/>
      <c r="G10" s="441"/>
    </row>
    <row r="11" spans="1:7" x14ac:dyDescent="0.25">
      <c r="A11" s="403" t="s">
        <v>417</v>
      </c>
      <c r="B11" s="404"/>
      <c r="C11" s="404"/>
      <c r="D11" s="405">
        <v>14688266735.870001</v>
      </c>
      <c r="E11" s="405">
        <v>26353051509</v>
      </c>
      <c r="F11" s="405">
        <v>11934109994.540001</v>
      </c>
      <c r="G11" s="442">
        <v>52975428239.410004</v>
      </c>
    </row>
    <row r="12" spans="1:7" x14ac:dyDescent="0.25">
      <c r="A12" s="407"/>
      <c r="B12" s="408" t="s">
        <v>418</v>
      </c>
      <c r="D12" s="409">
        <v>7049749000.0600004</v>
      </c>
      <c r="E12" s="409">
        <v>588219835.75</v>
      </c>
      <c r="F12" s="409">
        <v>2051011890.95</v>
      </c>
      <c r="G12" s="443">
        <v>9688980726.7600002</v>
      </c>
    </row>
    <row r="13" spans="1:7" x14ac:dyDescent="0.25">
      <c r="A13" s="407"/>
      <c r="C13" s="408" t="s">
        <v>419</v>
      </c>
      <c r="D13" s="412">
        <v>4116793910.3299999</v>
      </c>
      <c r="E13" s="412">
        <v>144000</v>
      </c>
      <c r="F13" s="412">
        <v>1005600540.05</v>
      </c>
      <c r="G13" s="444">
        <v>5122538450.3800001</v>
      </c>
    </row>
    <row r="14" spans="1:7" x14ac:dyDescent="0.25">
      <c r="A14" s="407"/>
      <c r="C14" s="408" t="s">
        <v>420</v>
      </c>
      <c r="D14" s="412">
        <v>438008379.69</v>
      </c>
      <c r="E14" s="412">
        <v>55324487.920000002</v>
      </c>
      <c r="F14" s="412">
        <v>26794630.43</v>
      </c>
      <c r="G14" s="444">
        <v>520127498.04000002</v>
      </c>
    </row>
    <row r="15" spans="1:7" x14ac:dyDescent="0.25">
      <c r="A15" s="407"/>
      <c r="C15" s="408" t="s">
        <v>421</v>
      </c>
      <c r="D15" s="412">
        <v>1637303218.46</v>
      </c>
      <c r="E15" s="412">
        <v>532751347.82999998</v>
      </c>
      <c r="F15" s="412">
        <v>1018616720.47</v>
      </c>
      <c r="G15" s="444">
        <v>3188671286.7600002</v>
      </c>
    </row>
    <row r="16" spans="1:7" x14ac:dyDescent="0.25">
      <c r="A16" s="407"/>
      <c r="C16" s="408" t="s">
        <v>422</v>
      </c>
      <c r="D16" s="412">
        <v>480874376.81</v>
      </c>
      <c r="E16" s="412">
        <v>0</v>
      </c>
      <c r="F16" s="412">
        <v>0</v>
      </c>
      <c r="G16" s="444">
        <v>480874376.81</v>
      </c>
    </row>
    <row r="17" spans="1:7" x14ac:dyDescent="0.25">
      <c r="A17" s="407"/>
      <c r="C17" s="408" t="s">
        <v>423</v>
      </c>
      <c r="D17" s="412">
        <v>376769114.76999998</v>
      </c>
      <c r="E17" s="412">
        <v>0</v>
      </c>
      <c r="F17" s="412">
        <v>0</v>
      </c>
      <c r="G17" s="444">
        <v>376769114.76999998</v>
      </c>
    </row>
    <row r="18" spans="1:7" x14ac:dyDescent="0.25">
      <c r="A18" s="407"/>
      <c r="G18" s="445"/>
    </row>
    <row r="19" spans="1:7" x14ac:dyDescent="0.25">
      <c r="A19" s="407"/>
      <c r="B19" s="408" t="s">
        <v>424</v>
      </c>
      <c r="D19" s="409">
        <v>7638517735.8100004</v>
      </c>
      <c r="E19" s="409">
        <v>25764831673.25</v>
      </c>
      <c r="F19" s="409">
        <v>9883098103.5900002</v>
      </c>
      <c r="G19" s="443">
        <v>43286447512.650002</v>
      </c>
    </row>
    <row r="20" spans="1:7" x14ac:dyDescent="0.25">
      <c r="A20" s="407"/>
      <c r="C20" s="408" t="s">
        <v>425</v>
      </c>
      <c r="D20" s="412">
        <v>7556195934.1899996</v>
      </c>
      <c r="E20" s="412">
        <v>23723862135.98</v>
      </c>
      <c r="F20" s="412">
        <v>9563461617.5100002</v>
      </c>
      <c r="G20" s="444">
        <v>40843519687.68</v>
      </c>
    </row>
    <row r="21" spans="1:7" x14ac:dyDescent="0.25">
      <c r="A21" s="407"/>
      <c r="C21" s="408" t="s">
        <v>426</v>
      </c>
      <c r="D21" s="412">
        <v>82321801.620000005</v>
      </c>
      <c r="E21" s="412">
        <v>2040969537.27</v>
      </c>
      <c r="F21" s="412">
        <v>319636486.07999998</v>
      </c>
      <c r="G21" s="444">
        <v>2442927824.9699998</v>
      </c>
    </row>
    <row r="22" spans="1:7" x14ac:dyDescent="0.25">
      <c r="A22" s="407"/>
      <c r="G22" s="445"/>
    </row>
    <row r="23" spans="1:7" s="446" customFormat="1" x14ac:dyDescent="0.25">
      <c r="A23" s="403" t="s">
        <v>427</v>
      </c>
      <c r="B23" s="404"/>
      <c r="C23" s="404"/>
      <c r="D23" s="405">
        <v>2679941088.6300001</v>
      </c>
      <c r="E23" s="405">
        <v>6453313436.5</v>
      </c>
      <c r="F23" s="405">
        <v>2238637659.6199999</v>
      </c>
      <c r="G23" s="442">
        <v>11371892184.75</v>
      </c>
    </row>
    <row r="24" spans="1:7" x14ac:dyDescent="0.25">
      <c r="A24" s="407"/>
      <c r="B24" s="408" t="s">
        <v>428</v>
      </c>
      <c r="D24" s="412">
        <v>2679941088.6300001</v>
      </c>
      <c r="E24" s="412">
        <v>1170442810.6300001</v>
      </c>
      <c r="F24" s="412">
        <v>2238637659.6199999</v>
      </c>
      <c r="G24" s="444">
        <v>6089021558.8800001</v>
      </c>
    </row>
    <row r="25" spans="1:7" x14ac:dyDescent="0.25">
      <c r="A25" s="407"/>
      <c r="C25" s="408" t="s">
        <v>429</v>
      </c>
      <c r="D25" s="412">
        <v>693044061.52999997</v>
      </c>
      <c r="E25" s="412">
        <v>110239995</v>
      </c>
      <c r="F25" s="412">
        <v>223083331.53999999</v>
      </c>
      <c r="G25" s="444">
        <v>1026367388.0700001</v>
      </c>
    </row>
    <row r="26" spans="1:7" x14ac:dyDescent="0.25">
      <c r="A26" s="407"/>
      <c r="C26" s="408" t="s">
        <v>430</v>
      </c>
      <c r="D26" s="412">
        <v>1613570697.96</v>
      </c>
      <c r="E26" s="412">
        <v>1040289621.34</v>
      </c>
      <c r="F26" s="412">
        <v>1843685539.47</v>
      </c>
      <c r="G26" s="444">
        <v>4497545858.7700005</v>
      </c>
    </row>
    <row r="27" spans="1:7" x14ac:dyDescent="0.25">
      <c r="A27" s="407"/>
      <c r="C27" s="408" t="s">
        <v>431</v>
      </c>
      <c r="D27" s="412">
        <v>0</v>
      </c>
      <c r="E27" s="412">
        <v>0</v>
      </c>
      <c r="F27" s="412">
        <v>42922053.390000001</v>
      </c>
      <c r="G27" s="444">
        <v>42922053.390000001</v>
      </c>
    </row>
    <row r="28" spans="1:7" x14ac:dyDescent="0.25">
      <c r="A28" s="407"/>
      <c r="C28" s="408" t="s">
        <v>432</v>
      </c>
      <c r="D28" s="412">
        <v>64850570.789999999</v>
      </c>
      <c r="E28" s="412">
        <v>19645355</v>
      </c>
      <c r="F28" s="412">
        <v>40889210.640000001</v>
      </c>
      <c r="G28" s="444">
        <v>125385136.43000001</v>
      </c>
    </row>
    <row r="29" spans="1:7" x14ac:dyDescent="0.25">
      <c r="A29" s="407"/>
      <c r="C29" s="408" t="s">
        <v>433</v>
      </c>
      <c r="D29" s="412">
        <v>308475758.35000002</v>
      </c>
      <c r="E29" s="412">
        <v>267839.28999999998</v>
      </c>
      <c r="F29" s="412">
        <v>88057524.579999998</v>
      </c>
      <c r="G29" s="444">
        <v>396801122.22000003</v>
      </c>
    </row>
    <row r="30" spans="1:7" x14ac:dyDescent="0.25">
      <c r="A30" s="407"/>
      <c r="G30" s="445"/>
    </row>
    <row r="31" spans="1:7" x14ac:dyDescent="0.25">
      <c r="A31" s="407"/>
      <c r="B31" s="408" t="s">
        <v>434</v>
      </c>
      <c r="D31" s="412">
        <v>0</v>
      </c>
      <c r="E31" s="412">
        <v>5282870625.8699999</v>
      </c>
      <c r="F31" s="412">
        <v>0</v>
      </c>
      <c r="G31" s="444">
        <v>5282870625.8699999</v>
      </c>
    </row>
    <row r="32" spans="1:7" x14ac:dyDescent="0.25">
      <c r="A32" s="407"/>
      <c r="C32" s="408" t="s">
        <v>426</v>
      </c>
      <c r="D32" s="412">
        <v>0</v>
      </c>
      <c r="E32" s="412">
        <v>5282870625.8699999</v>
      </c>
      <c r="F32" s="412">
        <v>0</v>
      </c>
      <c r="G32" s="444">
        <v>5282870625.8699999</v>
      </c>
    </row>
    <row r="33" spans="1:7" x14ac:dyDescent="0.25">
      <c r="A33" s="407"/>
      <c r="G33" s="445"/>
    </row>
    <row r="34" spans="1:7" s="446" customFormat="1" x14ac:dyDescent="0.25">
      <c r="A34" s="403" t="s">
        <v>435</v>
      </c>
      <c r="B34" s="404"/>
      <c r="C34" s="404"/>
      <c r="D34" s="405">
        <v>573921614.45000005</v>
      </c>
      <c r="E34" s="405">
        <v>668848896.08000004</v>
      </c>
      <c r="F34" s="405">
        <v>94957337.480000004</v>
      </c>
      <c r="G34" s="442">
        <v>1337727848.01</v>
      </c>
    </row>
    <row r="35" spans="1:7" x14ac:dyDescent="0.25">
      <c r="A35" s="407"/>
      <c r="C35" s="420" t="s">
        <v>436</v>
      </c>
      <c r="D35" s="421">
        <v>571831373.51999998</v>
      </c>
      <c r="E35" s="421">
        <v>668848896.08000004</v>
      </c>
      <c r="F35" s="421">
        <v>92611216.400000006</v>
      </c>
      <c r="G35" s="447">
        <v>1333291486</v>
      </c>
    </row>
    <row r="36" spans="1:7" x14ac:dyDescent="0.25">
      <c r="A36" s="407"/>
      <c r="C36" s="420" t="s">
        <v>437</v>
      </c>
      <c r="D36" s="421">
        <v>2090240.93</v>
      </c>
      <c r="E36" s="421">
        <v>0</v>
      </c>
      <c r="F36" s="421">
        <v>2346121.08</v>
      </c>
      <c r="G36" s="447">
        <v>4436362.01</v>
      </c>
    </row>
    <row r="37" spans="1:7" x14ac:dyDescent="0.25">
      <c r="A37" s="407"/>
      <c r="G37" s="445"/>
    </row>
    <row r="38" spans="1:7" s="446" customFormat="1" x14ac:dyDescent="0.25">
      <c r="A38" s="403" t="s">
        <v>438</v>
      </c>
      <c r="B38" s="404"/>
      <c r="C38" s="404"/>
      <c r="D38" s="405">
        <v>175432983.41999999</v>
      </c>
      <c r="E38" s="405">
        <v>138537806.34</v>
      </c>
      <c r="F38" s="405">
        <v>92763184.829999998</v>
      </c>
      <c r="G38" s="442">
        <v>406733974.58999997</v>
      </c>
    </row>
    <row r="39" spans="1:7" x14ac:dyDescent="0.25">
      <c r="A39" s="407"/>
      <c r="C39" s="420" t="s">
        <v>419</v>
      </c>
      <c r="D39" s="421">
        <v>104926753.65000001</v>
      </c>
      <c r="E39" s="421">
        <v>138537806.34</v>
      </c>
      <c r="F39" s="421">
        <v>80653511.049999997</v>
      </c>
      <c r="G39" s="447">
        <v>324118071.04000002</v>
      </c>
    </row>
    <row r="40" spans="1:7" x14ac:dyDescent="0.25">
      <c r="A40" s="407"/>
      <c r="C40" s="420" t="s">
        <v>439</v>
      </c>
      <c r="D40" s="421">
        <v>70506229.769999996</v>
      </c>
      <c r="E40" s="421">
        <v>0</v>
      </c>
      <c r="F40" s="421">
        <v>12109673.779999999</v>
      </c>
      <c r="G40" s="447">
        <v>82615903.549999997</v>
      </c>
    </row>
    <row r="41" spans="1:7" x14ac:dyDescent="0.25">
      <c r="A41" s="407"/>
      <c r="G41" s="445"/>
    </row>
    <row r="42" spans="1:7" x14ac:dyDescent="0.25">
      <c r="A42" s="407"/>
      <c r="G42" s="445"/>
    </row>
    <row r="43" spans="1:7" s="446" customFormat="1" x14ac:dyDescent="0.25">
      <c r="A43" s="403" t="s">
        <v>177</v>
      </c>
      <c r="B43" s="404"/>
      <c r="C43" s="404"/>
      <c r="D43" s="405">
        <v>0</v>
      </c>
      <c r="E43" s="405">
        <v>0</v>
      </c>
      <c r="F43" s="405">
        <v>4443532821.0699997</v>
      </c>
      <c r="G43" s="442">
        <v>4443532821.0699997</v>
      </c>
    </row>
    <row r="44" spans="1:7" x14ac:dyDescent="0.25">
      <c r="A44" s="407"/>
      <c r="C44" s="420" t="s">
        <v>426</v>
      </c>
      <c r="D44" s="421">
        <v>0</v>
      </c>
      <c r="E44" s="421">
        <v>0</v>
      </c>
      <c r="F44" s="421">
        <v>4443532821.0699997</v>
      </c>
      <c r="G44" s="447">
        <v>4443532821.0699997</v>
      </c>
    </row>
    <row r="45" spans="1:7" x14ac:dyDescent="0.25">
      <c r="A45" s="422"/>
      <c r="B45" s="423"/>
      <c r="C45" s="423"/>
      <c r="D45" s="423"/>
      <c r="E45" s="423"/>
      <c r="F45" s="423"/>
      <c r="G45" s="424"/>
    </row>
  </sheetData>
  <mergeCells count="6">
    <mergeCell ref="C1:G1"/>
    <mergeCell ref="C2:G2"/>
    <mergeCell ref="A3:G3"/>
    <mergeCell ref="A4:G4"/>
    <mergeCell ref="A6:C7"/>
    <mergeCell ref="D6:G6"/>
  </mergeCells>
  <printOptions horizontalCentered="1"/>
  <pageMargins left="0.19685039370078741" right="0.19685039370078741" top="0.19685039370078741" bottom="0.59055118110236227" header="0" footer="0.19685039370078741"/>
  <pageSetup orientation="portrait" errors="NA"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opLeftCell="A13" workbookViewId="0">
      <selection activeCell="G28" sqref="G28"/>
    </sheetView>
  </sheetViews>
  <sheetFormatPr baseColWidth="10" defaultRowHeight="12.75" x14ac:dyDescent="0.25"/>
  <cols>
    <col min="1" max="1" width="40.85546875" style="383" customWidth="1"/>
    <col min="2" max="2" width="15.5703125" style="383" customWidth="1"/>
    <col min="3" max="4" width="14.42578125" style="383" bestFit="1" customWidth="1"/>
    <col min="5" max="5" width="14.42578125" style="383" customWidth="1"/>
    <col min="6" max="16384" width="11.42578125" style="383"/>
  </cols>
  <sheetData>
    <row r="1" spans="1:6" x14ac:dyDescent="0.25">
      <c r="A1" s="426"/>
      <c r="B1" s="426"/>
      <c r="C1" s="426"/>
      <c r="D1" s="426"/>
      <c r="E1" s="426"/>
      <c r="F1" s="426"/>
    </row>
    <row r="2" spans="1:6" x14ac:dyDescent="0.25">
      <c r="A2" s="426"/>
      <c r="B2" s="426"/>
      <c r="C2" s="426"/>
      <c r="D2" s="426"/>
      <c r="E2" s="426"/>
      <c r="F2" s="426"/>
    </row>
    <row r="3" spans="1:6" x14ac:dyDescent="0.25">
      <c r="A3" s="427" t="s">
        <v>446</v>
      </c>
      <c r="B3" s="427"/>
      <c r="C3" s="427"/>
      <c r="D3" s="427"/>
      <c r="E3" s="427"/>
      <c r="F3" s="427"/>
    </row>
    <row r="4" spans="1:6" x14ac:dyDescent="0.25">
      <c r="A4" s="427" t="s">
        <v>412</v>
      </c>
      <c r="B4" s="427"/>
      <c r="C4" s="427"/>
      <c r="D4" s="427"/>
      <c r="E4" s="427"/>
      <c r="F4" s="427"/>
    </row>
    <row r="5" spans="1:6" x14ac:dyDescent="0.25">
      <c r="A5" s="448"/>
      <c r="B5" s="448"/>
      <c r="C5" s="448"/>
      <c r="D5" s="448"/>
      <c r="E5" s="448"/>
      <c r="F5" s="448"/>
    </row>
    <row r="6" spans="1:6" x14ac:dyDescent="0.25">
      <c r="A6" s="449" t="s">
        <v>447</v>
      </c>
      <c r="B6" s="450">
        <v>2015</v>
      </c>
      <c r="C6" s="449">
        <v>2016</v>
      </c>
      <c r="D6" s="449"/>
      <c r="E6" s="449"/>
      <c r="F6" s="449"/>
    </row>
    <row r="7" spans="1:6" ht="25.5" x14ac:dyDescent="0.25">
      <c r="A7" s="449"/>
      <c r="B7" s="450" t="s">
        <v>413</v>
      </c>
      <c r="C7" s="450" t="s">
        <v>414</v>
      </c>
      <c r="D7" s="450" t="s">
        <v>413</v>
      </c>
      <c r="E7" s="390" t="s">
        <v>415</v>
      </c>
      <c r="F7" s="451" t="s">
        <v>13</v>
      </c>
    </row>
    <row r="8" spans="1:6" x14ac:dyDescent="0.25">
      <c r="A8" s="452"/>
      <c r="B8" s="452"/>
      <c r="C8" s="452"/>
      <c r="D8" s="453"/>
      <c r="E8" s="454"/>
      <c r="F8" s="453"/>
    </row>
    <row r="9" spans="1:6" x14ac:dyDescent="0.25">
      <c r="A9" s="455" t="s">
        <v>416</v>
      </c>
      <c r="B9" s="456">
        <v>66057871163.669998</v>
      </c>
      <c r="C9" s="456">
        <v>60495049279</v>
      </c>
      <c r="D9" s="456">
        <v>70535315067.830002</v>
      </c>
      <c r="E9" s="456">
        <f>D9-C9</f>
        <v>10040265788.830002</v>
      </c>
      <c r="F9" s="457">
        <f t="shared" ref="F9" si="0">(D9*100/C9)-100</f>
        <v>16.596838763656208</v>
      </c>
    </row>
    <row r="10" spans="1:6" x14ac:dyDescent="0.25">
      <c r="A10" s="455"/>
      <c r="B10" s="456"/>
      <c r="C10" s="456"/>
      <c r="D10" s="456"/>
      <c r="E10" s="456"/>
      <c r="F10" s="458"/>
    </row>
    <row r="11" spans="1:6" ht="30" customHeight="1" x14ac:dyDescent="0.25">
      <c r="A11" s="459" t="s">
        <v>448</v>
      </c>
      <c r="B11" s="460">
        <v>9581871420.1700001</v>
      </c>
      <c r="C11" s="460">
        <v>8525083114.1199999</v>
      </c>
      <c r="D11" s="460">
        <v>10260985319.200001</v>
      </c>
      <c r="E11" s="460">
        <f t="shared" ref="E11:E14" si="1">D11-C11</f>
        <v>1735902205.0800009</v>
      </c>
      <c r="F11" s="461">
        <f t="shared" ref="F11:F14" si="2">(D11*100/C11)-100</f>
        <v>20.362290687874307</v>
      </c>
    </row>
    <row r="12" spans="1:6" ht="30" customHeight="1" x14ac:dyDescent="0.25">
      <c r="A12" s="459" t="s">
        <v>449</v>
      </c>
      <c r="B12" s="460">
        <v>40334782574.75</v>
      </c>
      <c r="C12" s="460">
        <v>34754125669.449997</v>
      </c>
      <c r="D12" s="460">
        <v>41654502574.339996</v>
      </c>
      <c r="E12" s="460">
        <f t="shared" si="1"/>
        <v>6900376904.8899994</v>
      </c>
      <c r="F12" s="461">
        <f t="shared" si="2"/>
        <v>19.854842474013537</v>
      </c>
    </row>
    <row r="13" spans="1:6" ht="30" customHeight="1" x14ac:dyDescent="0.25">
      <c r="A13" s="459" t="s">
        <v>450</v>
      </c>
      <c r="B13" s="460">
        <v>3389587722.71</v>
      </c>
      <c r="C13" s="460">
        <v>4203433419.4299998</v>
      </c>
      <c r="D13" s="460">
        <v>4131772517.5</v>
      </c>
      <c r="E13" s="460">
        <f t="shared" si="1"/>
        <v>-71660901.929999828</v>
      </c>
      <c r="F13" s="461">
        <f t="shared" si="2"/>
        <v>-1.7048182944626546</v>
      </c>
    </row>
    <row r="14" spans="1:6" ht="30" customHeight="1" x14ac:dyDescent="0.25">
      <c r="A14" s="459" t="s">
        <v>451</v>
      </c>
      <c r="B14" s="460">
        <v>12751629446.040001</v>
      </c>
      <c r="C14" s="460">
        <v>13012407076</v>
      </c>
      <c r="D14" s="460">
        <v>14488054656.790001</v>
      </c>
      <c r="E14" s="460">
        <f t="shared" si="1"/>
        <v>1475647580.7900009</v>
      </c>
      <c r="F14" s="461">
        <f t="shared" si="2"/>
        <v>11.340312151098274</v>
      </c>
    </row>
    <row r="15" spans="1:6" x14ac:dyDescent="0.25">
      <c r="A15" s="462"/>
      <c r="B15" s="462"/>
      <c r="C15" s="462"/>
      <c r="D15" s="462"/>
      <c r="E15" s="462"/>
      <c r="F15" s="462"/>
    </row>
    <row r="16" spans="1:6" x14ac:dyDescent="0.25">
      <c r="A16" s="425"/>
      <c r="B16" s="425"/>
    </row>
  </sheetData>
  <mergeCells count="6">
    <mergeCell ref="A1:F1"/>
    <mergeCell ref="A2:F2"/>
    <mergeCell ref="A3:F3"/>
    <mergeCell ref="A4:F4"/>
    <mergeCell ref="A6:A7"/>
    <mergeCell ref="C6:F6"/>
  </mergeCells>
  <printOptions horizontalCentered="1"/>
  <pageMargins left="0.19685039370078741" right="0.19685039370078741" top="0.59055118110236227" bottom="0.19685039370078741" header="0" footer="0.19685039370078741"/>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showGridLines="0" topLeftCell="A19" workbookViewId="0">
      <selection activeCell="J34" sqref="J34"/>
    </sheetView>
  </sheetViews>
  <sheetFormatPr baseColWidth="10" defaultRowHeight="12.75" x14ac:dyDescent="0.25"/>
  <cols>
    <col min="1" max="1" width="32.85546875" style="383" customWidth="1"/>
    <col min="2" max="2" width="12.42578125" style="383" bestFit="1" customWidth="1"/>
    <col min="3" max="3" width="3.7109375" style="383" customWidth="1"/>
    <col min="4" max="4" width="12.42578125" style="383" bestFit="1" customWidth="1"/>
    <col min="5" max="5" width="3.7109375" style="383" customWidth="1"/>
    <col min="6" max="6" width="12.42578125" style="383" bestFit="1" customWidth="1"/>
    <col min="7" max="7" width="3.7109375" style="383" customWidth="1"/>
    <col min="8" max="8" width="12.42578125" style="383" bestFit="1" customWidth="1"/>
    <col min="9" max="9" width="3.7109375" style="383" customWidth="1"/>
    <col min="10" max="16384" width="11.42578125" style="383"/>
  </cols>
  <sheetData>
    <row r="2" spans="1:9" s="382" customFormat="1" x14ac:dyDescent="0.25">
      <c r="A2" s="463" t="s">
        <v>452</v>
      </c>
      <c r="B2" s="463"/>
      <c r="C2" s="463"/>
      <c r="D2" s="463"/>
      <c r="E2" s="463"/>
      <c r="F2" s="463"/>
      <c r="G2" s="463"/>
      <c r="H2" s="463"/>
      <c r="I2" s="463"/>
    </row>
    <row r="3" spans="1:9" s="382" customFormat="1" x14ac:dyDescent="0.25">
      <c r="A3" s="463" t="s">
        <v>412</v>
      </c>
      <c r="B3" s="463"/>
      <c r="C3" s="463"/>
      <c r="D3" s="463"/>
      <c r="E3" s="463"/>
      <c r="F3" s="463"/>
      <c r="G3" s="463"/>
      <c r="H3" s="463"/>
      <c r="I3" s="463"/>
    </row>
    <row r="4" spans="1:9" s="382" customFormat="1" x14ac:dyDescent="0.25">
      <c r="A4" s="464"/>
      <c r="B4" s="464"/>
      <c r="C4" s="464"/>
      <c r="D4" s="464"/>
      <c r="E4" s="464"/>
      <c r="F4" s="464"/>
      <c r="G4" s="464"/>
      <c r="H4" s="464"/>
      <c r="I4" s="464"/>
    </row>
    <row r="5" spans="1:9" x14ac:dyDescent="0.25">
      <c r="A5" s="465" t="s">
        <v>4</v>
      </c>
      <c r="B5" s="466">
        <v>2016</v>
      </c>
      <c r="C5" s="466"/>
      <c r="D5" s="466"/>
      <c r="E5" s="466"/>
      <c r="F5" s="466"/>
      <c r="G5" s="466"/>
      <c r="H5" s="466"/>
      <c r="I5" s="466"/>
    </row>
    <row r="6" spans="1:9" x14ac:dyDescent="0.25">
      <c r="A6" s="465"/>
      <c r="B6" s="467" t="s">
        <v>442</v>
      </c>
      <c r="C6" s="468" t="s">
        <v>13</v>
      </c>
      <c r="D6" s="469" t="s">
        <v>443</v>
      </c>
      <c r="E6" s="470" t="s">
        <v>13</v>
      </c>
      <c r="F6" s="469" t="s">
        <v>444</v>
      </c>
      <c r="G6" s="470" t="s">
        <v>13</v>
      </c>
      <c r="H6" s="469" t="s">
        <v>445</v>
      </c>
      <c r="I6" s="471" t="s">
        <v>13</v>
      </c>
    </row>
    <row r="7" spans="1:9" x14ac:dyDescent="0.25">
      <c r="A7" s="472"/>
      <c r="B7" s="473"/>
      <c r="C7" s="474"/>
      <c r="D7" s="475"/>
      <c r="E7" s="476"/>
      <c r="F7" s="475"/>
      <c r="G7" s="476"/>
      <c r="H7" s="477"/>
      <c r="I7" s="478"/>
    </row>
    <row r="8" spans="1:9" s="446" customFormat="1" x14ac:dyDescent="0.25">
      <c r="A8" s="479" t="s">
        <v>416</v>
      </c>
      <c r="B8" s="480">
        <v>18117562422.369999</v>
      </c>
      <c r="C8" s="481"/>
      <c r="D8" s="482">
        <v>33613751647.919998</v>
      </c>
      <c r="E8" s="483"/>
      <c r="F8" s="441">
        <v>18804000997.540001</v>
      </c>
      <c r="G8" s="483"/>
      <c r="H8" s="397">
        <v>70535315067.830002</v>
      </c>
      <c r="I8" s="484"/>
    </row>
    <row r="9" spans="1:9" x14ac:dyDescent="0.25">
      <c r="A9" s="485"/>
      <c r="B9" s="460"/>
      <c r="C9" s="486"/>
      <c r="D9" s="487"/>
      <c r="E9" s="488"/>
      <c r="F9" s="444"/>
      <c r="G9" s="488"/>
      <c r="H9" s="412"/>
      <c r="I9" s="489"/>
    </row>
    <row r="10" spans="1:9" x14ac:dyDescent="0.25">
      <c r="A10" s="490" t="s">
        <v>448</v>
      </c>
      <c r="B10" s="460">
        <v>8815282401.7800007</v>
      </c>
      <c r="C10" s="491">
        <v>48</v>
      </c>
      <c r="D10" s="487">
        <v>225276235.86000001</v>
      </c>
      <c r="E10" s="491">
        <f>+D10/D8*100</f>
        <v>0.67019069522381025</v>
      </c>
      <c r="F10" s="444">
        <v>1220426681.5599999</v>
      </c>
      <c r="G10" s="491">
        <f>+F10/F8*100</f>
        <v>6.4902500362537738</v>
      </c>
      <c r="H10" s="412">
        <v>10260985319.200001</v>
      </c>
      <c r="I10" s="492">
        <f>+H10/H8*100</f>
        <v>14.547302027831824</v>
      </c>
    </row>
    <row r="11" spans="1:9" x14ac:dyDescent="0.25">
      <c r="A11" s="490" t="s">
        <v>449</v>
      </c>
      <c r="B11" s="460">
        <v>6620178167.4799995</v>
      </c>
      <c r="C11" s="491">
        <f>+B11/B8*100</f>
        <v>36.540115127772246</v>
      </c>
      <c r="D11" s="487">
        <v>24464408017.959999</v>
      </c>
      <c r="E11" s="491">
        <f>+D11/D8*100</f>
        <v>72.780950707933982</v>
      </c>
      <c r="F11" s="444">
        <v>10569916388.9</v>
      </c>
      <c r="G11" s="491">
        <f>+F11/F8*100</f>
        <v>56.210996746292395</v>
      </c>
      <c r="H11" s="412">
        <v>41654502574.339996</v>
      </c>
      <c r="I11" s="492">
        <v>59</v>
      </c>
    </row>
    <row r="12" spans="1:9" x14ac:dyDescent="0.25">
      <c r="A12" s="490" t="s">
        <v>450</v>
      </c>
      <c r="B12" s="460">
        <v>2099599175.3499999</v>
      </c>
      <c r="C12" s="491">
        <f>+B12/B8*100</f>
        <v>11.588750883825279</v>
      </c>
      <c r="D12" s="487">
        <v>416849845.62</v>
      </c>
      <c r="E12" s="491">
        <f>+D12/D8*100</f>
        <v>1.2401169913617616</v>
      </c>
      <c r="F12" s="444">
        <v>1615323496.53</v>
      </c>
      <c r="G12" s="491">
        <f>+F12/F8*100</f>
        <v>8.5903180750805213</v>
      </c>
      <c r="H12" s="412">
        <v>4131772517.5</v>
      </c>
      <c r="I12" s="492">
        <f>+H12/H8*100</f>
        <v>5.8577359632216819</v>
      </c>
    </row>
    <row r="13" spans="1:9" ht="30" customHeight="1" x14ac:dyDescent="0.25">
      <c r="A13" s="493" t="s">
        <v>451</v>
      </c>
      <c r="B13" s="460">
        <v>582502677.75999999</v>
      </c>
      <c r="C13" s="491">
        <f>+B13/B8*100</f>
        <v>3.2151272018843775</v>
      </c>
      <c r="D13" s="487">
        <v>8507217548.4799995</v>
      </c>
      <c r="E13" s="491">
        <f>+D13/D8*100</f>
        <v>25.308741605480449</v>
      </c>
      <c r="F13" s="444">
        <v>5398334430.5500002</v>
      </c>
      <c r="G13" s="491">
        <f>+F13/F8*100</f>
        <v>28.7084351423733</v>
      </c>
      <c r="H13" s="412">
        <v>14488054656.790001</v>
      </c>
      <c r="I13" s="492">
        <v>20</v>
      </c>
    </row>
    <row r="14" spans="1:9" x14ac:dyDescent="0.25">
      <c r="A14" s="494"/>
      <c r="B14" s="495"/>
      <c r="C14" s="496"/>
      <c r="D14" s="497"/>
      <c r="E14" s="496"/>
      <c r="F14" s="498"/>
      <c r="G14" s="496"/>
      <c r="H14" s="499"/>
      <c r="I14" s="500"/>
    </row>
    <row r="17" spans="1:9" s="382" customFormat="1" x14ac:dyDescent="0.25">
      <c r="A17" s="463" t="s">
        <v>452</v>
      </c>
      <c r="B17" s="463"/>
      <c r="C17" s="463"/>
      <c r="D17" s="463"/>
      <c r="E17" s="463"/>
      <c r="F17" s="463"/>
      <c r="G17" s="463"/>
      <c r="H17" s="463"/>
      <c r="I17" s="463"/>
    </row>
    <row r="18" spans="1:9" s="382" customFormat="1" x14ac:dyDescent="0.25">
      <c r="A18" s="463" t="s">
        <v>412</v>
      </c>
      <c r="B18" s="463"/>
      <c r="C18" s="463"/>
      <c r="D18" s="463"/>
      <c r="E18" s="463"/>
      <c r="F18" s="463"/>
      <c r="G18" s="463"/>
      <c r="H18" s="463"/>
      <c r="I18" s="463"/>
    </row>
    <row r="19" spans="1:9" s="382" customFormat="1" x14ac:dyDescent="0.25">
      <c r="A19" s="464"/>
      <c r="B19" s="464"/>
      <c r="C19" s="464"/>
      <c r="D19" s="464"/>
      <c r="E19" s="464"/>
      <c r="F19" s="464"/>
      <c r="G19" s="464"/>
      <c r="H19" s="464"/>
      <c r="I19" s="464"/>
    </row>
    <row r="20" spans="1:9" x14ac:dyDescent="0.25">
      <c r="A20" s="465" t="s">
        <v>448</v>
      </c>
      <c r="B20" s="466">
        <v>2016</v>
      </c>
      <c r="C20" s="466"/>
      <c r="D20" s="466"/>
      <c r="E20" s="466"/>
      <c r="F20" s="466"/>
      <c r="G20" s="466"/>
      <c r="H20" s="466"/>
      <c r="I20" s="466"/>
    </row>
    <row r="21" spans="1:9" x14ac:dyDescent="0.25">
      <c r="A21" s="501"/>
      <c r="B21" s="467" t="s">
        <v>442</v>
      </c>
      <c r="C21" s="468" t="s">
        <v>13</v>
      </c>
      <c r="D21" s="469" t="s">
        <v>443</v>
      </c>
      <c r="E21" s="470" t="s">
        <v>13</v>
      </c>
      <c r="F21" s="469" t="s">
        <v>444</v>
      </c>
      <c r="G21" s="470" t="s">
        <v>13</v>
      </c>
      <c r="H21" s="469" t="s">
        <v>445</v>
      </c>
      <c r="I21" s="471" t="s">
        <v>13</v>
      </c>
    </row>
    <row r="22" spans="1:9" x14ac:dyDescent="0.25">
      <c r="A22" s="502"/>
      <c r="B22" s="503"/>
      <c r="C22" s="504"/>
      <c r="D22" s="505"/>
      <c r="E22" s="506"/>
      <c r="F22" s="505"/>
      <c r="G22" s="506"/>
      <c r="H22" s="505"/>
      <c r="I22" s="507"/>
    </row>
    <row r="23" spans="1:9" s="446" customFormat="1" x14ac:dyDescent="0.25">
      <c r="A23" s="479" t="s">
        <v>15</v>
      </c>
      <c r="B23" s="480">
        <v>8815282401.7800007</v>
      </c>
      <c r="C23" s="481"/>
      <c r="D23" s="441">
        <v>225276235.86000001</v>
      </c>
      <c r="E23" s="483"/>
      <c r="F23" s="441">
        <v>1220426681.5599999</v>
      </c>
      <c r="G23" s="483"/>
      <c r="H23" s="441">
        <v>10260985319.200001</v>
      </c>
      <c r="I23" s="484"/>
    </row>
    <row r="24" spans="1:9" x14ac:dyDescent="0.25">
      <c r="A24" s="485"/>
      <c r="B24" s="460"/>
      <c r="C24" s="486"/>
      <c r="D24" s="444"/>
      <c r="E24" s="488"/>
      <c r="F24" s="444"/>
      <c r="G24" s="488"/>
      <c r="H24" s="444"/>
      <c r="I24" s="489"/>
    </row>
    <row r="25" spans="1:9" x14ac:dyDescent="0.25">
      <c r="A25" s="490" t="s">
        <v>453</v>
      </c>
      <c r="B25" s="460">
        <v>792829687.45000005</v>
      </c>
      <c r="C25" s="491">
        <f>+B25/B23*100</f>
        <v>8.9938092884002252</v>
      </c>
      <c r="D25" s="444">
        <v>0</v>
      </c>
      <c r="E25" s="491">
        <f>+D25/D23*100</f>
        <v>0</v>
      </c>
      <c r="F25" s="444">
        <v>14357274.119999999</v>
      </c>
      <c r="G25" s="491">
        <f>+F25/F23*100</f>
        <v>1.1764143095960453</v>
      </c>
      <c r="H25" s="444">
        <v>807186961.57000005</v>
      </c>
      <c r="I25" s="492">
        <f>+H25/H23*100</f>
        <v>7.8665638480119426</v>
      </c>
    </row>
    <row r="26" spans="1:9" x14ac:dyDescent="0.25">
      <c r="A26" s="490" t="s">
        <v>454</v>
      </c>
      <c r="B26" s="460">
        <v>2391557658.8299999</v>
      </c>
      <c r="C26" s="491">
        <f>+B26/B23*100</f>
        <v>27.129677188187319</v>
      </c>
      <c r="D26" s="444">
        <v>65332515.310000002</v>
      </c>
      <c r="E26" s="491">
        <f>+D26/D23*100</f>
        <v>29.001068426321492</v>
      </c>
      <c r="F26" s="444">
        <v>389400807.25</v>
      </c>
      <c r="G26" s="491">
        <f>+F26/F23*100</f>
        <v>31.906939854203429</v>
      </c>
      <c r="H26" s="444">
        <v>2846290981.3899999</v>
      </c>
      <c r="I26" s="492">
        <v>27</v>
      </c>
    </row>
    <row r="27" spans="1:9" x14ac:dyDescent="0.25">
      <c r="A27" s="490" t="s">
        <v>455</v>
      </c>
      <c r="B27" s="460">
        <v>2269323982.9499998</v>
      </c>
      <c r="C27" s="491">
        <f>+B27/B23*100</f>
        <v>25.743066183469892</v>
      </c>
      <c r="D27" s="444">
        <v>18177654.84</v>
      </c>
      <c r="E27" s="491">
        <f>+D27/D23*100</f>
        <v>8.0690512119958679</v>
      </c>
      <c r="F27" s="444">
        <v>226858402.37</v>
      </c>
      <c r="G27" s="491">
        <f>+F27/F23*100</f>
        <v>18.588449908356658</v>
      </c>
      <c r="H27" s="444">
        <v>2514360040.1599998</v>
      </c>
      <c r="I27" s="492">
        <v>24</v>
      </c>
    </row>
    <row r="28" spans="1:9" x14ac:dyDescent="0.25">
      <c r="A28" s="490" t="s">
        <v>456</v>
      </c>
      <c r="B28" s="460">
        <v>1169816028.95</v>
      </c>
      <c r="C28" s="491">
        <f>+B28/B23*100</f>
        <v>13.270318245434638</v>
      </c>
      <c r="D28" s="444">
        <v>0</v>
      </c>
      <c r="E28" s="491">
        <f>+D28/D23*100</f>
        <v>0</v>
      </c>
      <c r="F28" s="444">
        <v>122844299.67</v>
      </c>
      <c r="G28" s="491">
        <f>+F28/F23*100</f>
        <v>10.065684528707234</v>
      </c>
      <c r="H28" s="444">
        <v>1292660328.6199999</v>
      </c>
      <c r="I28" s="492">
        <f>+H28/H23*100</f>
        <v>12.597818712411746</v>
      </c>
    </row>
    <row r="29" spans="1:9" x14ac:dyDescent="0.25">
      <c r="A29" s="490" t="s">
        <v>457</v>
      </c>
      <c r="B29" s="460">
        <v>1137890995.2</v>
      </c>
      <c r="C29" s="491">
        <f>+B29/B23*100</f>
        <v>12.908162703559386</v>
      </c>
      <c r="D29" s="444">
        <v>121772362.64</v>
      </c>
      <c r="E29" s="491">
        <f>+D29/D23*100</f>
        <v>54.054686316614664</v>
      </c>
      <c r="F29" s="444">
        <v>341584862.01999998</v>
      </c>
      <c r="G29" s="491">
        <f>+F29/F23*100</f>
        <v>27.988970347925534</v>
      </c>
      <c r="H29" s="444">
        <v>1601248219.8599999</v>
      </c>
      <c r="I29" s="492">
        <f>+H29/H23*100</f>
        <v>15.605209149493662</v>
      </c>
    </row>
    <row r="30" spans="1:9" x14ac:dyDescent="0.25">
      <c r="A30" s="490" t="s">
        <v>458</v>
      </c>
      <c r="B30" s="460">
        <v>1053864048.4</v>
      </c>
      <c r="C30" s="491">
        <f>+B30/B23*100</f>
        <v>11.954966390948536</v>
      </c>
      <c r="D30" s="444">
        <v>19993703.07</v>
      </c>
      <c r="E30" s="491">
        <f>+D30/D23*100</f>
        <v>8.8751940450679712</v>
      </c>
      <c r="F30" s="444">
        <v>125381036.13</v>
      </c>
      <c r="G30" s="491">
        <f>+F30/F23*100</f>
        <v>10.273541051211103</v>
      </c>
      <c r="H30" s="444">
        <v>1199238787.5999999</v>
      </c>
      <c r="I30" s="492">
        <f>+H30/H23*100</f>
        <v>11.687364812383327</v>
      </c>
    </row>
    <row r="31" spans="1:9" x14ac:dyDescent="0.25">
      <c r="A31" s="508"/>
      <c r="B31" s="495"/>
      <c r="C31" s="496"/>
      <c r="D31" s="498"/>
      <c r="E31" s="496"/>
      <c r="F31" s="498"/>
      <c r="G31" s="496"/>
      <c r="H31" s="498"/>
      <c r="I31" s="500"/>
    </row>
    <row r="32" spans="1:9" x14ac:dyDescent="0.25">
      <c r="A32" s="509"/>
      <c r="B32" s="510"/>
      <c r="C32" s="511"/>
      <c r="D32" s="510"/>
      <c r="E32" s="511"/>
      <c r="F32" s="510"/>
      <c r="G32" s="511"/>
      <c r="H32" s="510"/>
      <c r="I32" s="511"/>
    </row>
    <row r="33" spans="1:9" x14ac:dyDescent="0.25">
      <c r="A33" s="509"/>
      <c r="B33" s="510"/>
      <c r="C33" s="510"/>
      <c r="D33" s="510"/>
      <c r="F33" s="510"/>
      <c r="H33" s="510"/>
    </row>
    <row r="34" spans="1:9" s="382" customFormat="1" x14ac:dyDescent="0.25">
      <c r="A34" s="463" t="s">
        <v>452</v>
      </c>
      <c r="B34" s="463"/>
      <c r="C34" s="463"/>
      <c r="D34" s="463"/>
      <c r="E34" s="463"/>
      <c r="F34" s="463"/>
      <c r="G34" s="463"/>
      <c r="H34" s="463"/>
      <c r="I34" s="463"/>
    </row>
    <row r="35" spans="1:9" s="382" customFormat="1" x14ac:dyDescent="0.25">
      <c r="A35" s="463" t="s">
        <v>412</v>
      </c>
      <c r="B35" s="463"/>
      <c r="C35" s="463"/>
      <c r="D35" s="463"/>
      <c r="E35" s="463"/>
      <c r="F35" s="463"/>
      <c r="G35" s="463"/>
      <c r="H35" s="463"/>
      <c r="I35" s="463"/>
    </row>
    <row r="36" spans="1:9" s="382" customFormat="1" x14ac:dyDescent="0.25">
      <c r="A36" s="512"/>
      <c r="B36" s="512"/>
      <c r="C36" s="512"/>
      <c r="D36" s="512"/>
      <c r="E36" s="512"/>
      <c r="F36" s="512"/>
      <c r="G36" s="512"/>
      <c r="H36" s="512"/>
      <c r="I36" s="512"/>
    </row>
    <row r="37" spans="1:9" x14ac:dyDescent="0.25">
      <c r="A37" s="465" t="s">
        <v>449</v>
      </c>
      <c r="B37" s="466">
        <v>2016</v>
      </c>
      <c r="C37" s="466"/>
      <c r="D37" s="466"/>
      <c r="E37" s="466"/>
      <c r="F37" s="466"/>
      <c r="G37" s="466"/>
      <c r="H37" s="466"/>
      <c r="I37" s="466"/>
    </row>
    <row r="38" spans="1:9" x14ac:dyDescent="0.25">
      <c r="A38" s="465"/>
      <c r="B38" s="467" t="s">
        <v>442</v>
      </c>
      <c r="C38" s="468" t="s">
        <v>13</v>
      </c>
      <c r="D38" s="469" t="s">
        <v>443</v>
      </c>
      <c r="E38" s="470" t="s">
        <v>13</v>
      </c>
      <c r="F38" s="469" t="s">
        <v>444</v>
      </c>
      <c r="G38" s="470" t="s">
        <v>13</v>
      </c>
      <c r="H38" s="469" t="s">
        <v>445</v>
      </c>
      <c r="I38" s="471" t="s">
        <v>13</v>
      </c>
    </row>
    <row r="39" spans="1:9" x14ac:dyDescent="0.25">
      <c r="A39" s="473"/>
      <c r="B39" s="473"/>
      <c r="C39" s="474"/>
      <c r="D39" s="475"/>
      <c r="E39" s="476"/>
      <c r="F39" s="475"/>
      <c r="G39" s="476"/>
      <c r="H39" s="475"/>
      <c r="I39" s="478"/>
    </row>
    <row r="40" spans="1:9" s="515" customFormat="1" x14ac:dyDescent="0.25">
      <c r="A40" s="513" t="s">
        <v>459</v>
      </c>
      <c r="B40" s="480">
        <v>6620178167.4799995</v>
      </c>
      <c r="C40" s="514"/>
      <c r="D40" s="441">
        <v>24464408017.959999</v>
      </c>
      <c r="E40" s="514"/>
      <c r="F40" s="441">
        <v>10569916388.9</v>
      </c>
      <c r="G40" s="514"/>
      <c r="H40" s="441">
        <v>41654502574.339996</v>
      </c>
      <c r="I40" s="480"/>
    </row>
    <row r="41" spans="1:9" x14ac:dyDescent="0.25">
      <c r="A41" s="516"/>
      <c r="B41" s="489"/>
      <c r="C41" s="486"/>
      <c r="D41" s="517"/>
      <c r="E41" s="488"/>
      <c r="F41" s="517"/>
      <c r="G41" s="488"/>
      <c r="H41" s="517"/>
      <c r="I41" s="489"/>
    </row>
    <row r="42" spans="1:9" x14ac:dyDescent="0.25">
      <c r="A42" s="459" t="s">
        <v>460</v>
      </c>
      <c r="B42" s="460">
        <v>124559624.09</v>
      </c>
      <c r="C42" s="491">
        <f>+B42/B40*100</f>
        <v>1.8815146804034459</v>
      </c>
      <c r="D42" s="444">
        <v>27751472.34</v>
      </c>
      <c r="E42" s="491">
        <f>+D42/D40*100</f>
        <v>0.11343610816017652</v>
      </c>
      <c r="F42" s="444">
        <v>410231885</v>
      </c>
      <c r="G42" s="491">
        <f>+F42/F40*100</f>
        <v>3.8811270582121646</v>
      </c>
      <c r="H42" s="444">
        <v>562542981.42999995</v>
      </c>
      <c r="I42" s="492">
        <f>+H42/H40*100</f>
        <v>1.3504974172384852</v>
      </c>
    </row>
    <row r="43" spans="1:9" x14ac:dyDescent="0.25">
      <c r="A43" s="459" t="s">
        <v>461</v>
      </c>
      <c r="B43" s="460">
        <v>1407625420.0899999</v>
      </c>
      <c r="C43" s="491">
        <f>+B43/B40*100</f>
        <v>21.262651615701436</v>
      </c>
      <c r="D43" s="444">
        <v>490912154.68000001</v>
      </c>
      <c r="E43" s="491">
        <f>+D43/D40*100</f>
        <v>2.0066381917747931</v>
      </c>
      <c r="F43" s="444">
        <v>2308221552.77</v>
      </c>
      <c r="G43" s="491">
        <f>+F43/F40*100</f>
        <v>21.837651953368141</v>
      </c>
      <c r="H43" s="444">
        <v>4206759127.54</v>
      </c>
      <c r="I43" s="492">
        <f>+H43/H40*100</f>
        <v>10.099170239837283</v>
      </c>
    </row>
    <row r="44" spans="1:9" x14ac:dyDescent="0.25">
      <c r="A44" s="459" t="s">
        <v>462</v>
      </c>
      <c r="B44" s="460">
        <v>477190313.10000002</v>
      </c>
      <c r="C44" s="491">
        <f>+B44/B40*100</f>
        <v>7.2081188908794074</v>
      </c>
      <c r="D44" s="444">
        <v>3758711356.4499998</v>
      </c>
      <c r="E44" s="491">
        <v>16</v>
      </c>
      <c r="F44" s="444">
        <v>3255289959.2199998</v>
      </c>
      <c r="G44" s="491">
        <f>+F44/F40*100</f>
        <v>30.797688831659475</v>
      </c>
      <c r="H44" s="444">
        <v>7491191628.7700005</v>
      </c>
      <c r="I44" s="492">
        <f>+H44/H40*100</f>
        <v>17.984110158081023</v>
      </c>
    </row>
    <row r="45" spans="1:9" ht="25.5" x14ac:dyDescent="0.25">
      <c r="A45" s="518" t="s">
        <v>463</v>
      </c>
      <c r="B45" s="460">
        <v>949212087.33000004</v>
      </c>
      <c r="C45" s="491">
        <f>+B45/B40*100</f>
        <v>14.338165277677442</v>
      </c>
      <c r="D45" s="444">
        <v>26558648.760000002</v>
      </c>
      <c r="E45" s="491">
        <f>+D45/D40*100</f>
        <v>0.10856035731787404</v>
      </c>
      <c r="F45" s="444">
        <v>964310149.65999997</v>
      </c>
      <c r="G45" s="491">
        <f>+F45/F40*100</f>
        <v>9.1231577827112282</v>
      </c>
      <c r="H45" s="444">
        <v>1940080885.75</v>
      </c>
      <c r="I45" s="492">
        <f>+H45/H40*100</f>
        <v>4.6575538437593256</v>
      </c>
    </row>
    <row r="46" spans="1:9" x14ac:dyDescent="0.25">
      <c r="A46" s="459" t="s">
        <v>464</v>
      </c>
      <c r="B46" s="460">
        <v>3103556016.4299998</v>
      </c>
      <c r="C46" s="491">
        <f>+B46/B40*100</f>
        <v>46.88024910984204</v>
      </c>
      <c r="D46" s="444">
        <v>19605345933.150002</v>
      </c>
      <c r="E46" s="491">
        <f>+D46/D40*100</f>
        <v>80.138239677645885</v>
      </c>
      <c r="F46" s="444">
        <v>3531312811.8000002</v>
      </c>
      <c r="G46" s="491">
        <f>+F46/F40*100</f>
        <v>33.409089361467508</v>
      </c>
      <c r="H46" s="444">
        <v>26240214761.380001</v>
      </c>
      <c r="I46" s="492">
        <f>+H46/H40*100</f>
        <v>62.994906047790607</v>
      </c>
    </row>
    <row r="47" spans="1:9" x14ac:dyDescent="0.25">
      <c r="A47" s="459" t="s">
        <v>465</v>
      </c>
      <c r="B47" s="460">
        <v>521328826.37</v>
      </c>
      <c r="C47" s="491">
        <f>+B47/B40*100</f>
        <v>7.8748458603561442</v>
      </c>
      <c r="D47" s="444">
        <v>552475160.73000002</v>
      </c>
      <c r="E47" s="491">
        <f>+D47/D40*100</f>
        <v>2.2582813380336559</v>
      </c>
      <c r="F47" s="444">
        <v>91515318.140000001</v>
      </c>
      <c r="G47" s="491">
        <f>+F47/F40*100</f>
        <v>0.86580929094297132</v>
      </c>
      <c r="H47" s="444">
        <v>1165319305.24</v>
      </c>
      <c r="I47" s="492">
        <f>+H47/H40*100</f>
        <v>2.7975830539814441</v>
      </c>
    </row>
    <row r="48" spans="1:9" x14ac:dyDescent="0.25">
      <c r="A48" s="459" t="s">
        <v>466</v>
      </c>
      <c r="B48" s="460">
        <v>36705880.07</v>
      </c>
      <c r="C48" s="491">
        <f>+B48/B40*100</f>
        <v>0.55445456514008384</v>
      </c>
      <c r="D48" s="444">
        <v>2653291.85</v>
      </c>
      <c r="E48" s="491">
        <f>+D48/D40*100</f>
        <v>1.0845518305826755E-2</v>
      </c>
      <c r="F48" s="444">
        <v>9034712.3100000005</v>
      </c>
      <c r="G48" s="491">
        <f>+F48/F40*100</f>
        <v>8.5475721638515578E-2</v>
      </c>
      <c r="H48" s="444">
        <v>48393884.229999997</v>
      </c>
      <c r="I48" s="492">
        <f>+H48/H40*100</f>
        <v>0.11617923931184235</v>
      </c>
    </row>
    <row r="49" spans="1:9" x14ac:dyDescent="0.25">
      <c r="A49" s="519"/>
      <c r="B49" s="495"/>
      <c r="C49" s="496"/>
      <c r="D49" s="498"/>
      <c r="E49" s="496"/>
      <c r="F49" s="498"/>
      <c r="G49" s="496"/>
      <c r="H49" s="498"/>
      <c r="I49" s="500"/>
    </row>
    <row r="50" spans="1:9" x14ac:dyDescent="0.25">
      <c r="A50" s="509"/>
      <c r="B50" s="510"/>
      <c r="C50" s="511"/>
      <c r="D50" s="510"/>
      <c r="E50" s="511"/>
      <c r="F50" s="510"/>
      <c r="G50" s="511"/>
      <c r="H50" s="510"/>
      <c r="I50" s="511"/>
    </row>
    <row r="51" spans="1:9" x14ac:dyDescent="0.25">
      <c r="A51" s="509"/>
      <c r="B51" s="510"/>
      <c r="C51" s="510"/>
      <c r="D51" s="510"/>
      <c r="F51" s="510"/>
      <c r="H51" s="510"/>
    </row>
    <row r="52" spans="1:9" s="382" customFormat="1" x14ac:dyDescent="0.25">
      <c r="A52" s="463" t="s">
        <v>452</v>
      </c>
      <c r="B52" s="463"/>
      <c r="C52" s="463"/>
      <c r="D52" s="463"/>
      <c r="E52" s="463"/>
      <c r="F52" s="463"/>
      <c r="G52" s="463"/>
      <c r="H52" s="463"/>
      <c r="I52" s="463"/>
    </row>
    <row r="53" spans="1:9" s="382" customFormat="1" x14ac:dyDescent="0.25">
      <c r="A53" s="463" t="s">
        <v>412</v>
      </c>
      <c r="B53" s="463"/>
      <c r="C53" s="463"/>
      <c r="D53" s="463"/>
      <c r="E53" s="463"/>
      <c r="F53" s="463"/>
      <c r="G53" s="463"/>
      <c r="H53" s="463"/>
      <c r="I53" s="463"/>
    </row>
    <row r="54" spans="1:9" s="382" customFormat="1" x14ac:dyDescent="0.25">
      <c r="A54" s="464"/>
      <c r="B54" s="464"/>
      <c r="C54" s="464"/>
      <c r="D54" s="464"/>
      <c r="E54" s="464"/>
      <c r="F54" s="464"/>
      <c r="G54" s="464"/>
      <c r="H54" s="464"/>
      <c r="I54" s="464"/>
    </row>
    <row r="55" spans="1:9" x14ac:dyDescent="0.25">
      <c r="A55" s="465" t="s">
        <v>450</v>
      </c>
      <c r="B55" s="466">
        <v>2016</v>
      </c>
      <c r="C55" s="466"/>
      <c r="D55" s="466"/>
      <c r="E55" s="466"/>
      <c r="F55" s="466"/>
      <c r="G55" s="466"/>
      <c r="H55" s="466"/>
      <c r="I55" s="466"/>
    </row>
    <row r="56" spans="1:9" x14ac:dyDescent="0.25">
      <c r="A56" s="465"/>
      <c r="B56" s="467" t="s">
        <v>442</v>
      </c>
      <c r="C56" s="468" t="s">
        <v>13</v>
      </c>
      <c r="D56" s="469" t="s">
        <v>443</v>
      </c>
      <c r="E56" s="470" t="s">
        <v>13</v>
      </c>
      <c r="F56" s="469" t="s">
        <v>444</v>
      </c>
      <c r="G56" s="470" t="s">
        <v>13</v>
      </c>
      <c r="H56" s="469" t="s">
        <v>445</v>
      </c>
      <c r="I56" s="471" t="s">
        <v>13</v>
      </c>
    </row>
    <row r="57" spans="1:9" x14ac:dyDescent="0.25">
      <c r="A57" s="503"/>
      <c r="B57" s="503"/>
      <c r="C57" s="504"/>
      <c r="D57" s="505"/>
      <c r="E57" s="506"/>
      <c r="F57" s="505"/>
      <c r="G57" s="506"/>
      <c r="H57" s="505"/>
      <c r="I57" s="507"/>
    </row>
    <row r="58" spans="1:9" s="446" customFormat="1" x14ac:dyDescent="0.25">
      <c r="A58" s="513" t="s">
        <v>15</v>
      </c>
      <c r="B58" s="484">
        <v>2099599175.3499999</v>
      </c>
      <c r="C58" s="481"/>
      <c r="D58" s="520">
        <v>416849845.62</v>
      </c>
      <c r="E58" s="483"/>
      <c r="F58" s="520">
        <v>1615323496.53</v>
      </c>
      <c r="G58" s="483"/>
      <c r="H58" s="520">
        <v>4131772517.5</v>
      </c>
      <c r="I58" s="484"/>
    </row>
    <row r="59" spans="1:9" x14ac:dyDescent="0.25">
      <c r="A59" s="516"/>
      <c r="B59" s="489"/>
      <c r="C59" s="486"/>
      <c r="D59" s="517"/>
      <c r="E59" s="488"/>
      <c r="F59" s="517"/>
      <c r="G59" s="488"/>
      <c r="H59" s="517"/>
      <c r="I59" s="489"/>
    </row>
    <row r="60" spans="1:9" ht="25.5" x14ac:dyDescent="0.25">
      <c r="A60" s="518" t="s">
        <v>467</v>
      </c>
      <c r="B60" s="460">
        <v>235114933</v>
      </c>
      <c r="C60" s="491">
        <f>+B60/B58*100</f>
        <v>11.19808655672608</v>
      </c>
      <c r="D60" s="444">
        <v>7542923.9500000002</v>
      </c>
      <c r="E60" s="491">
        <f>+D60/D58*100</f>
        <v>1.8095062357000664</v>
      </c>
      <c r="F60" s="444">
        <v>105562764.45999999</v>
      </c>
      <c r="G60" s="491">
        <f>+F60/F58*100</f>
        <v>6.5350850579941069</v>
      </c>
      <c r="H60" s="444">
        <v>348220621.41000003</v>
      </c>
      <c r="I60" s="492">
        <f>+H60/H58*100</f>
        <v>8.427874960083642</v>
      </c>
    </row>
    <row r="61" spans="1:9" x14ac:dyDescent="0.25">
      <c r="A61" s="459" t="s">
        <v>468</v>
      </c>
      <c r="B61" s="460">
        <v>414961954.19999999</v>
      </c>
      <c r="C61" s="491">
        <f>+B61/B58*100</f>
        <v>19.763865364008179</v>
      </c>
      <c r="D61" s="444">
        <v>19645355</v>
      </c>
      <c r="E61" s="491">
        <f>+D61/D58*100</f>
        <v>4.7128133082982329</v>
      </c>
      <c r="F61" s="444">
        <v>195781466.56</v>
      </c>
      <c r="G61" s="491">
        <f>+F61/F58*100</f>
        <v>12.120263648772097</v>
      </c>
      <c r="H61" s="444">
        <v>630388775.75999999</v>
      </c>
      <c r="I61" s="492">
        <f>+H61/H58*100</f>
        <v>15.257102686316998</v>
      </c>
    </row>
    <row r="62" spans="1:9" x14ac:dyDescent="0.25">
      <c r="A62" s="459" t="s">
        <v>469</v>
      </c>
      <c r="B62" s="460">
        <v>48557170.009999998</v>
      </c>
      <c r="C62" s="491">
        <v>3</v>
      </c>
      <c r="D62" s="444">
        <v>176506614.44</v>
      </c>
      <c r="E62" s="491">
        <f>+D62/D58*100</f>
        <v>42.342972246390921</v>
      </c>
      <c r="F62" s="444">
        <v>169950079.43000001</v>
      </c>
      <c r="G62" s="491">
        <f>+F62/F58*100</f>
        <v>10.521117274346766</v>
      </c>
      <c r="H62" s="444">
        <v>395013863.88</v>
      </c>
      <c r="I62" s="492">
        <f>+H62/H58*100</f>
        <v>9.5603971953182434</v>
      </c>
    </row>
    <row r="63" spans="1:9" x14ac:dyDescent="0.25">
      <c r="A63" s="459" t="s">
        <v>470</v>
      </c>
      <c r="B63" s="460">
        <v>633173808.91999996</v>
      </c>
      <c r="C63" s="491">
        <f>+B63/B58*100</f>
        <v>30.156889769898619</v>
      </c>
      <c r="D63" s="444">
        <v>197190010.52000001</v>
      </c>
      <c r="E63" s="491">
        <f>+D63/D58*100</f>
        <v>47.304805937185897</v>
      </c>
      <c r="F63" s="444">
        <v>819112209.65999997</v>
      </c>
      <c r="G63" s="491">
        <f>+F63/F58*100</f>
        <v>50.708864906602145</v>
      </c>
      <c r="H63" s="444">
        <v>1649476029.0999999</v>
      </c>
      <c r="I63" s="492">
        <f>+H63/H58*100</f>
        <v>39.921753245458049</v>
      </c>
    </row>
    <row r="64" spans="1:9" x14ac:dyDescent="0.25">
      <c r="A64" s="459" t="s">
        <v>471</v>
      </c>
      <c r="B64" s="460">
        <v>65906152.18</v>
      </c>
      <c r="C64" s="491">
        <f>+B64/B58*100</f>
        <v>3.1389873340473926</v>
      </c>
      <c r="D64" s="444">
        <v>0</v>
      </c>
      <c r="E64" s="491">
        <f>+D64/D58*100</f>
        <v>0</v>
      </c>
      <c r="F64" s="444">
        <v>3768934</v>
      </c>
      <c r="G64" s="491">
        <f>+F64/F58*100</f>
        <v>0.2333237898226786</v>
      </c>
      <c r="H64" s="444">
        <v>69675086.180000007</v>
      </c>
      <c r="I64" s="492">
        <f>+H64/H58*100</f>
        <v>1.6863243531654575</v>
      </c>
    </row>
    <row r="65" spans="1:9" x14ac:dyDescent="0.25">
      <c r="A65" s="459" t="s">
        <v>472</v>
      </c>
      <c r="B65" s="460">
        <v>570701435.74000001</v>
      </c>
      <c r="C65" s="491">
        <f>+B65/B58*100</f>
        <v>27.181446937121461</v>
      </c>
      <c r="D65" s="444">
        <v>15964941.710000001</v>
      </c>
      <c r="E65" s="491">
        <f>+D65/D58*100</f>
        <v>3.8299022724248837</v>
      </c>
      <c r="F65" s="444">
        <v>249565896.25</v>
      </c>
      <c r="G65" s="491">
        <f>+F65/F58*100</f>
        <v>15.449901941382738</v>
      </c>
      <c r="H65" s="444">
        <v>836232273.70000005</v>
      </c>
      <c r="I65" s="492">
        <f>+H65/H58*100</f>
        <v>20.239068587589539</v>
      </c>
    </row>
    <row r="66" spans="1:9" x14ac:dyDescent="0.25">
      <c r="A66" s="459" t="s">
        <v>473</v>
      </c>
      <c r="B66" s="460">
        <v>131183721.3</v>
      </c>
      <c r="C66" s="491">
        <f>+B66/B58*100</f>
        <v>6.2480364271495707</v>
      </c>
      <c r="D66" s="444">
        <v>0</v>
      </c>
      <c r="E66" s="491">
        <f>+D66/D58*100</f>
        <v>0</v>
      </c>
      <c r="F66" s="444">
        <v>71582146.170000002</v>
      </c>
      <c r="G66" s="491">
        <f>+F66/F58*100</f>
        <v>4.4314433810794611</v>
      </c>
      <c r="H66" s="444">
        <v>202765867.47</v>
      </c>
      <c r="I66" s="492">
        <f>+H66/H58*100</f>
        <v>4.9074789720680698</v>
      </c>
    </row>
    <row r="67" spans="1:9" x14ac:dyDescent="0.25">
      <c r="A67" s="519"/>
      <c r="B67" s="495"/>
      <c r="C67" s="521"/>
      <c r="D67" s="498"/>
      <c r="E67" s="522"/>
      <c r="F67" s="498"/>
      <c r="G67" s="522"/>
      <c r="H67" s="498"/>
      <c r="I67" s="462"/>
    </row>
    <row r="68" spans="1:9" x14ac:dyDescent="0.25">
      <c r="A68" s="509"/>
      <c r="B68" s="510"/>
      <c r="C68" s="510"/>
      <c r="D68" s="510"/>
      <c r="F68" s="510"/>
      <c r="H68" s="510"/>
    </row>
    <row r="69" spans="1:9" x14ac:dyDescent="0.25">
      <c r="A69" s="509"/>
      <c r="B69" s="510"/>
      <c r="C69" s="510"/>
      <c r="D69" s="510"/>
      <c r="F69" s="510"/>
      <c r="H69" s="510"/>
    </row>
    <row r="70" spans="1:9" s="382" customFormat="1" x14ac:dyDescent="0.25">
      <c r="A70" s="463" t="s">
        <v>452</v>
      </c>
      <c r="B70" s="463"/>
      <c r="C70" s="463"/>
      <c r="D70" s="463"/>
      <c r="E70" s="463"/>
      <c r="F70" s="463"/>
      <c r="G70" s="463"/>
      <c r="H70" s="463"/>
      <c r="I70" s="463"/>
    </row>
    <row r="71" spans="1:9" s="382" customFormat="1" x14ac:dyDescent="0.25">
      <c r="A71" s="463" t="s">
        <v>412</v>
      </c>
      <c r="B71" s="463"/>
      <c r="C71" s="463"/>
      <c r="D71" s="463"/>
      <c r="E71" s="463"/>
      <c r="F71" s="463"/>
      <c r="G71" s="463"/>
      <c r="H71" s="463"/>
      <c r="I71" s="463"/>
    </row>
    <row r="72" spans="1:9" s="382" customFormat="1" x14ac:dyDescent="0.25">
      <c r="A72" s="464"/>
      <c r="B72" s="464"/>
      <c r="C72" s="464"/>
      <c r="D72" s="464"/>
      <c r="E72" s="464"/>
      <c r="F72" s="464"/>
      <c r="G72" s="464"/>
      <c r="H72" s="464"/>
      <c r="I72" s="464"/>
    </row>
    <row r="73" spans="1:9" x14ac:dyDescent="0.25">
      <c r="A73" s="465" t="s">
        <v>451</v>
      </c>
      <c r="B73" s="466">
        <v>2016</v>
      </c>
      <c r="C73" s="466"/>
      <c r="D73" s="466"/>
      <c r="E73" s="466"/>
      <c r="F73" s="466"/>
      <c r="G73" s="466"/>
      <c r="H73" s="466"/>
      <c r="I73" s="466"/>
    </row>
    <row r="74" spans="1:9" x14ac:dyDescent="0.25">
      <c r="A74" s="465"/>
      <c r="B74" s="467" t="s">
        <v>442</v>
      </c>
      <c r="C74" s="468" t="s">
        <v>13</v>
      </c>
      <c r="D74" s="469" t="s">
        <v>443</v>
      </c>
      <c r="E74" s="470" t="s">
        <v>13</v>
      </c>
      <c r="F74" s="469" t="s">
        <v>444</v>
      </c>
      <c r="G74" s="470" t="s">
        <v>13</v>
      </c>
      <c r="H74" s="469" t="s">
        <v>445</v>
      </c>
      <c r="I74" s="471" t="s">
        <v>13</v>
      </c>
    </row>
    <row r="75" spans="1:9" x14ac:dyDescent="0.25">
      <c r="A75" s="503"/>
      <c r="B75" s="503"/>
      <c r="C75" s="504"/>
      <c r="D75" s="505"/>
      <c r="E75" s="506"/>
      <c r="F75" s="505"/>
      <c r="G75" s="506"/>
      <c r="H75" s="505"/>
      <c r="I75" s="507"/>
    </row>
    <row r="76" spans="1:9" s="446" customFormat="1" x14ac:dyDescent="0.25">
      <c r="A76" s="513" t="s">
        <v>15</v>
      </c>
      <c r="B76" s="484">
        <v>582502677.75999999</v>
      </c>
      <c r="C76" s="481"/>
      <c r="D76" s="520">
        <v>8507217548.4799995</v>
      </c>
      <c r="E76" s="483"/>
      <c r="F76" s="520">
        <v>5398334430.5500002</v>
      </c>
      <c r="G76" s="483"/>
      <c r="H76" s="520">
        <v>14488054656.790001</v>
      </c>
      <c r="I76" s="484"/>
    </row>
    <row r="77" spans="1:9" x14ac:dyDescent="0.25">
      <c r="A77" s="516"/>
      <c r="B77" s="489"/>
      <c r="C77" s="486"/>
      <c r="D77" s="517"/>
      <c r="E77" s="488"/>
      <c r="F77" s="517"/>
      <c r="G77" s="488"/>
      <c r="H77" s="517"/>
      <c r="I77" s="489"/>
    </row>
    <row r="78" spans="1:9" ht="25.5" x14ac:dyDescent="0.25">
      <c r="A78" s="518" t="s">
        <v>474</v>
      </c>
      <c r="B78" s="460">
        <v>571831373.51999998</v>
      </c>
      <c r="C78" s="491">
        <f>+B78/B76*100</f>
        <v>98.168024861098274</v>
      </c>
      <c r="D78" s="444">
        <v>1184213194.6199999</v>
      </c>
      <c r="E78" s="491">
        <f>+D78/D76*100</f>
        <v>13.920100054706905</v>
      </c>
      <c r="F78" s="444">
        <v>852611216.39999998</v>
      </c>
      <c r="G78" s="491">
        <f>+F78/F76*100</f>
        <v>15.793968072354739</v>
      </c>
      <c r="H78" s="444">
        <v>2608655784.54</v>
      </c>
      <c r="I78" s="492">
        <f>+H78/H76*100</f>
        <v>18.0055628332229</v>
      </c>
    </row>
    <row r="79" spans="1:9" ht="38.25" x14ac:dyDescent="0.25">
      <c r="A79" s="518" t="s">
        <v>475</v>
      </c>
      <c r="B79" s="460">
        <v>8671000</v>
      </c>
      <c r="C79" s="491">
        <v>2</v>
      </c>
      <c r="D79" s="444">
        <v>7323004353.8599997</v>
      </c>
      <c r="E79" s="491">
        <f>+D79/D76*100</f>
        <v>86.079899945293093</v>
      </c>
      <c r="F79" s="444">
        <v>4543377093.0699997</v>
      </c>
      <c r="G79" s="491">
        <f>+F79/F76*100</f>
        <v>84.162571836200698</v>
      </c>
      <c r="H79" s="444">
        <v>11875052446.93</v>
      </c>
      <c r="I79" s="492">
        <f>+H79/H76*100</f>
        <v>81.964437105188679</v>
      </c>
    </row>
    <row r="80" spans="1:9" ht="25.5" x14ac:dyDescent="0.25">
      <c r="A80" s="518" t="s">
        <v>476</v>
      </c>
      <c r="B80" s="460">
        <v>2000304.24</v>
      </c>
      <c r="C80" s="491">
        <f>+B80/B76*100</f>
        <v>0.34339829092153218</v>
      </c>
      <c r="D80" s="444">
        <v>0</v>
      </c>
      <c r="E80" s="491">
        <f>+D80/D76*100</f>
        <v>0</v>
      </c>
      <c r="F80" s="444">
        <v>2346121.08</v>
      </c>
      <c r="G80" s="491">
        <f>+F80/F76*100</f>
        <v>4.3460091444556342E-2</v>
      </c>
      <c r="H80" s="444">
        <v>4346425.32</v>
      </c>
      <c r="I80" s="492">
        <f>+H80/H76*100</f>
        <v>3.0000061588413431E-2</v>
      </c>
    </row>
    <row r="81" spans="1:9" x14ac:dyDescent="0.25">
      <c r="A81" s="523"/>
      <c r="B81" s="462"/>
      <c r="C81" s="521"/>
      <c r="D81" s="424"/>
      <c r="E81" s="521"/>
      <c r="F81" s="424"/>
      <c r="G81" s="521"/>
      <c r="H81" s="424"/>
      <c r="I81" s="462"/>
    </row>
  </sheetData>
  <mergeCells count="20">
    <mergeCell ref="A73:A74"/>
    <mergeCell ref="B73:I73"/>
    <mergeCell ref="A52:I52"/>
    <mergeCell ref="A53:I53"/>
    <mergeCell ref="A55:A56"/>
    <mergeCell ref="B55:I55"/>
    <mergeCell ref="A70:I70"/>
    <mergeCell ref="A71:I71"/>
    <mergeCell ref="A20:A21"/>
    <mergeCell ref="B20:I20"/>
    <mergeCell ref="A34:I34"/>
    <mergeCell ref="A35:I35"/>
    <mergeCell ref="A37:A38"/>
    <mergeCell ref="B37:I37"/>
    <mergeCell ref="A2:I2"/>
    <mergeCell ref="A3:I3"/>
    <mergeCell ref="A5:A6"/>
    <mergeCell ref="B5:I5"/>
    <mergeCell ref="A17:I17"/>
    <mergeCell ref="A18:I18"/>
  </mergeCells>
  <printOptions horizontalCentered="1"/>
  <pageMargins left="0.19685039370078741" right="0.19685039370078741" top="0.19685039370078741" bottom="0.39370078740157483" header="0" footer="0.19685039370078741"/>
  <pageSetup orientation="portrait" errors="NA"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opLeftCell="A4" workbookViewId="0">
      <selection activeCell="D35" sqref="D35"/>
    </sheetView>
  </sheetViews>
  <sheetFormatPr baseColWidth="10" defaultRowHeight="12.75" x14ac:dyDescent="0.25"/>
  <cols>
    <col min="1" max="1" width="52.42578125" style="383" customWidth="1"/>
    <col min="2" max="4" width="14.7109375" style="383" bestFit="1" customWidth="1"/>
    <col min="5" max="5" width="14.7109375" style="383" customWidth="1"/>
    <col min="6" max="6" width="7.140625" style="383" customWidth="1"/>
    <col min="7" max="16384" width="11.42578125" style="383"/>
  </cols>
  <sheetData>
    <row r="1" spans="1:6" s="382" customFormat="1" x14ac:dyDescent="0.25">
      <c r="A1" s="524" t="s">
        <v>477</v>
      </c>
      <c r="B1" s="524"/>
      <c r="C1" s="524"/>
      <c r="D1" s="524"/>
      <c r="E1" s="524"/>
      <c r="F1" s="524"/>
    </row>
    <row r="2" spans="1:6" s="382" customFormat="1" x14ac:dyDescent="0.25">
      <c r="A2" s="524" t="s">
        <v>412</v>
      </c>
      <c r="B2" s="524"/>
      <c r="C2" s="524"/>
      <c r="D2" s="524"/>
      <c r="E2" s="524"/>
      <c r="F2" s="524"/>
    </row>
    <row r="3" spans="1:6" x14ac:dyDescent="0.25">
      <c r="A3" s="525"/>
      <c r="B3" s="525"/>
      <c r="C3" s="525"/>
      <c r="D3" s="525"/>
      <c r="E3" s="525"/>
      <c r="F3" s="525"/>
    </row>
    <row r="4" spans="1:6" s="446" customFormat="1" x14ac:dyDescent="0.25">
      <c r="A4" s="526" t="s">
        <v>448</v>
      </c>
      <c r="B4" s="527">
        <v>2015</v>
      </c>
      <c r="C4" s="528">
        <v>2016</v>
      </c>
      <c r="D4" s="528"/>
      <c r="E4" s="528"/>
      <c r="F4" s="528"/>
    </row>
    <row r="5" spans="1:6" s="446" customFormat="1" ht="25.5" x14ac:dyDescent="0.25">
      <c r="A5" s="526"/>
      <c r="B5" s="450" t="s">
        <v>413</v>
      </c>
      <c r="C5" s="529" t="s">
        <v>414</v>
      </c>
      <c r="D5" s="530" t="s">
        <v>445</v>
      </c>
      <c r="E5" s="390" t="s">
        <v>415</v>
      </c>
      <c r="F5" s="531" t="s">
        <v>13</v>
      </c>
    </row>
    <row r="6" spans="1:6" x14ac:dyDescent="0.25">
      <c r="A6" s="532"/>
      <c r="B6" s="533"/>
      <c r="C6" s="534"/>
      <c r="D6" s="535"/>
      <c r="E6" s="535"/>
      <c r="F6" s="535"/>
    </row>
    <row r="7" spans="1:6" s="446" customFormat="1" x14ac:dyDescent="0.25">
      <c r="A7" s="536" t="s">
        <v>15</v>
      </c>
      <c r="B7" s="537">
        <v>9581871420.1700001</v>
      </c>
      <c r="C7" s="537">
        <v>8525083114.1199999</v>
      </c>
      <c r="D7" s="537">
        <v>10260985319.200001</v>
      </c>
      <c r="E7" s="537">
        <f>D7-C7</f>
        <v>1735902205.0800009</v>
      </c>
      <c r="F7" s="538">
        <f t="shared" ref="F7:F14" si="0">(D7*100/C7)-100</f>
        <v>20.362290687874307</v>
      </c>
    </row>
    <row r="8" spans="1:6" x14ac:dyDescent="0.25">
      <c r="A8" s="539"/>
      <c r="B8" s="540"/>
      <c r="C8" s="540"/>
      <c r="D8" s="540"/>
      <c r="E8" s="540"/>
      <c r="F8" s="541"/>
    </row>
    <row r="9" spans="1:6" x14ac:dyDescent="0.25">
      <c r="A9" s="459" t="s">
        <v>453</v>
      </c>
      <c r="B9" s="460">
        <v>795075270.74000001</v>
      </c>
      <c r="C9" s="460">
        <v>676300000</v>
      </c>
      <c r="D9" s="460">
        <v>807186961.57000005</v>
      </c>
      <c r="E9" s="460">
        <f t="shared" ref="E9:E14" si="1">D9-C9</f>
        <v>130886961.57000005</v>
      </c>
      <c r="F9" s="542">
        <f t="shared" si="0"/>
        <v>19.353387782049381</v>
      </c>
    </row>
    <row r="10" spans="1:6" x14ac:dyDescent="0.25">
      <c r="A10" s="459" t="s">
        <v>454</v>
      </c>
      <c r="B10" s="460">
        <v>2325353656.4400001</v>
      </c>
      <c r="C10" s="460">
        <v>1710617632.3699999</v>
      </c>
      <c r="D10" s="460">
        <v>2846290981.3899999</v>
      </c>
      <c r="E10" s="460">
        <f t="shared" si="1"/>
        <v>1135673349.02</v>
      </c>
      <c r="F10" s="542">
        <f t="shared" si="0"/>
        <v>66.38966695593831</v>
      </c>
    </row>
    <row r="11" spans="1:6" x14ac:dyDescent="0.25">
      <c r="A11" s="459" t="s">
        <v>455</v>
      </c>
      <c r="B11" s="460">
        <v>1160499658.4200001</v>
      </c>
      <c r="C11" s="460">
        <v>1874644121.04</v>
      </c>
      <c r="D11" s="460">
        <v>2514360040.1599998</v>
      </c>
      <c r="E11" s="460">
        <f t="shared" si="1"/>
        <v>639715919.11999989</v>
      </c>
      <c r="F11" s="542">
        <f t="shared" si="0"/>
        <v>34.124659285470329</v>
      </c>
    </row>
    <row r="12" spans="1:6" x14ac:dyDescent="0.25">
      <c r="A12" s="459" t="s">
        <v>456</v>
      </c>
      <c r="B12" s="460">
        <v>1254450965.1300001</v>
      </c>
      <c r="C12" s="460">
        <v>1076514611.8699999</v>
      </c>
      <c r="D12" s="460">
        <v>1292660328.6199999</v>
      </c>
      <c r="E12" s="460">
        <f t="shared" si="1"/>
        <v>216145716.75</v>
      </c>
      <c r="F12" s="542">
        <f t="shared" si="0"/>
        <v>20.078289171991443</v>
      </c>
    </row>
    <row r="13" spans="1:6" x14ac:dyDescent="0.25">
      <c r="A13" s="459" t="s">
        <v>457</v>
      </c>
      <c r="B13" s="460">
        <v>1614138082.1600001</v>
      </c>
      <c r="C13" s="460">
        <v>1432971195.01</v>
      </c>
      <c r="D13" s="460">
        <v>1601248219.8599999</v>
      </c>
      <c r="E13" s="460">
        <f t="shared" si="1"/>
        <v>168277024.8499999</v>
      </c>
      <c r="F13" s="542">
        <f t="shared" si="0"/>
        <v>11.743224527889112</v>
      </c>
    </row>
    <row r="14" spans="1:6" x14ac:dyDescent="0.25">
      <c r="A14" s="459" t="s">
        <v>458</v>
      </c>
      <c r="B14" s="460">
        <v>2432353787.2800002</v>
      </c>
      <c r="C14" s="460">
        <v>1754035553.8299999</v>
      </c>
      <c r="D14" s="460">
        <v>1199238787.5999999</v>
      </c>
      <c r="E14" s="460">
        <f t="shared" si="1"/>
        <v>-554796766.23000002</v>
      </c>
      <c r="F14" s="542">
        <f t="shared" si="0"/>
        <v>-31.629733218268086</v>
      </c>
    </row>
    <row r="15" spans="1:6" x14ac:dyDescent="0.25">
      <c r="A15" s="519"/>
      <c r="B15" s="495"/>
      <c r="C15" s="495"/>
      <c r="D15" s="495"/>
      <c r="E15" s="495"/>
      <c r="F15" s="543"/>
    </row>
    <row r="16" spans="1:6" x14ac:dyDescent="0.25">
      <c r="A16" s="509"/>
      <c r="B16" s="510"/>
      <c r="C16" s="510"/>
      <c r="D16" s="510"/>
      <c r="E16" s="510"/>
      <c r="F16" s="544"/>
    </row>
    <row r="17" spans="1:6" x14ac:dyDescent="0.25">
      <c r="A17" s="509"/>
      <c r="B17" s="510"/>
      <c r="C17" s="510"/>
      <c r="D17" s="510"/>
      <c r="E17" s="510"/>
      <c r="F17" s="544"/>
    </row>
    <row r="18" spans="1:6" x14ac:dyDescent="0.25">
      <c r="A18" s="524" t="s">
        <v>478</v>
      </c>
      <c r="B18" s="524"/>
      <c r="C18" s="524"/>
      <c r="D18" s="524"/>
      <c r="E18" s="524"/>
      <c r="F18" s="524"/>
    </row>
    <row r="19" spans="1:6" x14ac:dyDescent="0.25">
      <c r="A19" s="524" t="s">
        <v>412</v>
      </c>
      <c r="B19" s="524"/>
      <c r="C19" s="524"/>
      <c r="D19" s="524"/>
      <c r="E19" s="524"/>
      <c r="F19" s="524"/>
    </row>
    <row r="20" spans="1:6" x14ac:dyDescent="0.25">
      <c r="A20" s="525"/>
      <c r="B20" s="525"/>
      <c r="C20" s="525"/>
      <c r="D20" s="525"/>
      <c r="E20" s="525"/>
      <c r="F20" s="525"/>
    </row>
    <row r="21" spans="1:6" x14ac:dyDescent="0.25">
      <c r="A21" s="526" t="s">
        <v>449</v>
      </c>
      <c r="B21" s="527">
        <v>2015</v>
      </c>
      <c r="C21" s="528">
        <v>2016</v>
      </c>
      <c r="D21" s="528"/>
      <c r="E21" s="528"/>
      <c r="F21" s="528"/>
    </row>
    <row r="22" spans="1:6" ht="25.5" x14ac:dyDescent="0.25">
      <c r="A22" s="526"/>
      <c r="B22" s="450" t="s">
        <v>413</v>
      </c>
      <c r="C22" s="529" t="s">
        <v>414</v>
      </c>
      <c r="D22" s="530" t="s">
        <v>445</v>
      </c>
      <c r="E22" s="390" t="s">
        <v>415</v>
      </c>
      <c r="F22" s="531" t="s">
        <v>13</v>
      </c>
    </row>
    <row r="23" spans="1:6" x14ac:dyDescent="0.25">
      <c r="A23" s="532"/>
      <c r="B23" s="533"/>
      <c r="C23" s="534"/>
      <c r="D23" s="535"/>
      <c r="E23" s="535"/>
      <c r="F23" s="535"/>
    </row>
    <row r="24" spans="1:6" s="446" customFormat="1" x14ac:dyDescent="0.25">
      <c r="A24" s="536" t="s">
        <v>15</v>
      </c>
      <c r="B24" s="537">
        <v>40334782574.75</v>
      </c>
      <c r="C24" s="537">
        <v>34754125669.449997</v>
      </c>
      <c r="D24" s="537">
        <v>41654502574.339996</v>
      </c>
      <c r="E24" s="537">
        <f>D24-C24</f>
        <v>6900376904.8899994</v>
      </c>
      <c r="F24" s="538">
        <f t="shared" ref="F24" si="2">(D24*100/C24)-100</f>
        <v>19.854842474013537</v>
      </c>
    </row>
    <row r="25" spans="1:6" x14ac:dyDescent="0.25">
      <c r="A25" s="539"/>
      <c r="B25" s="540"/>
      <c r="C25" s="540"/>
      <c r="D25" s="540"/>
      <c r="E25" s="540"/>
      <c r="F25" s="541"/>
    </row>
    <row r="26" spans="1:6" x14ac:dyDescent="0.25">
      <c r="A26" s="459" t="s">
        <v>460</v>
      </c>
      <c r="B26" s="460">
        <v>735527705.83000004</v>
      </c>
      <c r="C26" s="460">
        <v>167162322.38999999</v>
      </c>
      <c r="D26" s="460">
        <v>562542981.42999995</v>
      </c>
      <c r="E26" s="460">
        <f t="shared" ref="E26:E32" si="3">D26-C26</f>
        <v>395380659.03999996</v>
      </c>
      <c r="F26" s="542">
        <f t="shared" ref="F26:F32" si="4">(D26*100/C26)-100</f>
        <v>236.5249856469166</v>
      </c>
    </row>
    <row r="27" spans="1:6" x14ac:dyDescent="0.25">
      <c r="A27" s="459" t="s">
        <v>461</v>
      </c>
      <c r="B27" s="460">
        <v>3781838563.1199999</v>
      </c>
      <c r="C27" s="460">
        <v>2310661327.1100001</v>
      </c>
      <c r="D27" s="460">
        <v>4206759127.54</v>
      </c>
      <c r="E27" s="460">
        <f t="shared" si="3"/>
        <v>1896097800.4299998</v>
      </c>
      <c r="F27" s="542">
        <f t="shared" si="4"/>
        <v>82.058663387139262</v>
      </c>
    </row>
    <row r="28" spans="1:6" x14ac:dyDescent="0.25">
      <c r="A28" s="459" t="s">
        <v>462</v>
      </c>
      <c r="B28" s="460">
        <v>6243943437.1899996</v>
      </c>
      <c r="C28" s="460">
        <v>5783138618.7600002</v>
      </c>
      <c r="D28" s="460">
        <v>7491191628.7700005</v>
      </c>
      <c r="E28" s="460">
        <f t="shared" si="3"/>
        <v>1708053010.0100002</v>
      </c>
      <c r="F28" s="542">
        <f t="shared" si="4"/>
        <v>29.535052202781799</v>
      </c>
    </row>
    <row r="29" spans="1:6" x14ac:dyDescent="0.25">
      <c r="A29" s="459" t="s">
        <v>463</v>
      </c>
      <c r="B29" s="460">
        <v>1213586038.55</v>
      </c>
      <c r="C29" s="460">
        <v>536937884.36000001</v>
      </c>
      <c r="D29" s="460">
        <v>1940080885.75</v>
      </c>
      <c r="E29" s="460">
        <f t="shared" si="3"/>
        <v>1403143001.3899999</v>
      </c>
      <c r="F29" s="542">
        <f t="shared" si="4"/>
        <v>261.32315157133456</v>
      </c>
    </row>
    <row r="30" spans="1:6" x14ac:dyDescent="0.25">
      <c r="A30" s="459" t="s">
        <v>464</v>
      </c>
      <c r="B30" s="460">
        <v>27066125039.580002</v>
      </c>
      <c r="C30" s="460">
        <v>24279375378.240002</v>
      </c>
      <c r="D30" s="460">
        <v>26240214761.380001</v>
      </c>
      <c r="E30" s="460">
        <f t="shared" si="3"/>
        <v>1960839383.1399994</v>
      </c>
      <c r="F30" s="542">
        <f t="shared" si="4"/>
        <v>8.0761525063670661</v>
      </c>
    </row>
    <row r="31" spans="1:6" x14ac:dyDescent="0.25">
      <c r="A31" s="459" t="s">
        <v>465</v>
      </c>
      <c r="B31" s="460">
        <v>1181980121.27</v>
      </c>
      <c r="C31" s="460">
        <v>1639969215.1600001</v>
      </c>
      <c r="D31" s="460">
        <v>1165319305.24</v>
      </c>
      <c r="E31" s="460">
        <f t="shared" si="3"/>
        <v>-474649909.92000008</v>
      </c>
      <c r="F31" s="542">
        <f t="shared" si="4"/>
        <v>-28.94261096685841</v>
      </c>
    </row>
    <row r="32" spans="1:6" x14ac:dyDescent="0.25">
      <c r="A32" s="459" t="s">
        <v>466</v>
      </c>
      <c r="B32" s="460">
        <v>111781669.20999999</v>
      </c>
      <c r="C32" s="460">
        <v>36880923.43</v>
      </c>
      <c r="D32" s="460">
        <v>48393884.229999997</v>
      </c>
      <c r="E32" s="460">
        <f t="shared" si="3"/>
        <v>11512960.799999997</v>
      </c>
      <c r="F32" s="542">
        <f t="shared" si="4"/>
        <v>31.21657412361597</v>
      </c>
    </row>
    <row r="33" spans="1:6" x14ac:dyDescent="0.25">
      <c r="A33" s="519"/>
      <c r="B33" s="495"/>
      <c r="C33" s="495"/>
      <c r="D33" s="495"/>
      <c r="E33" s="495"/>
      <c r="F33" s="543"/>
    </row>
    <row r="34" spans="1:6" x14ac:dyDescent="0.25">
      <c r="A34" s="509"/>
      <c r="B34" s="510"/>
      <c r="C34" s="510"/>
      <c r="D34" s="510"/>
      <c r="E34" s="510"/>
      <c r="F34" s="544"/>
    </row>
    <row r="35" spans="1:6" x14ac:dyDescent="0.25">
      <c r="A35" s="509"/>
      <c r="B35" s="510"/>
      <c r="C35" s="510"/>
      <c r="D35" s="510"/>
      <c r="E35" s="510"/>
    </row>
    <row r="36" spans="1:6" s="382" customFormat="1" x14ac:dyDescent="0.25">
      <c r="A36" s="524" t="s">
        <v>479</v>
      </c>
      <c r="B36" s="524"/>
      <c r="C36" s="524"/>
      <c r="D36" s="524"/>
      <c r="E36" s="524"/>
      <c r="F36" s="524"/>
    </row>
    <row r="37" spans="1:6" s="382" customFormat="1" x14ac:dyDescent="0.25">
      <c r="A37" s="524" t="s">
        <v>412</v>
      </c>
      <c r="B37" s="524"/>
      <c r="C37" s="524"/>
      <c r="D37" s="524"/>
      <c r="E37" s="524"/>
      <c r="F37" s="524"/>
    </row>
    <row r="38" spans="1:6" x14ac:dyDescent="0.25">
      <c r="A38" s="525"/>
      <c r="B38" s="525"/>
      <c r="C38" s="525"/>
      <c r="D38" s="525"/>
      <c r="E38" s="525"/>
      <c r="F38" s="525"/>
    </row>
    <row r="39" spans="1:6" x14ac:dyDescent="0.25">
      <c r="A39" s="526" t="s">
        <v>450</v>
      </c>
      <c r="B39" s="527">
        <v>2015</v>
      </c>
      <c r="C39" s="528">
        <v>2016</v>
      </c>
      <c r="D39" s="528"/>
      <c r="E39" s="528"/>
      <c r="F39" s="528"/>
    </row>
    <row r="40" spans="1:6" ht="25.5" x14ac:dyDescent="0.25">
      <c r="A40" s="526"/>
      <c r="B40" s="450" t="s">
        <v>413</v>
      </c>
      <c r="C40" s="529" t="s">
        <v>414</v>
      </c>
      <c r="D40" s="529" t="s">
        <v>445</v>
      </c>
      <c r="E40" s="390" t="s">
        <v>415</v>
      </c>
      <c r="F40" s="529" t="s">
        <v>13</v>
      </c>
    </row>
    <row r="41" spans="1:6" x14ac:dyDescent="0.25">
      <c r="A41" s="545"/>
      <c r="B41" s="546"/>
      <c r="C41" s="547"/>
      <c r="D41" s="548"/>
      <c r="E41" s="548"/>
      <c r="F41" s="548"/>
    </row>
    <row r="42" spans="1:6" s="446" customFormat="1" x14ac:dyDescent="0.25">
      <c r="A42" s="536" t="s">
        <v>15</v>
      </c>
      <c r="B42" s="537">
        <v>3389587722.71</v>
      </c>
      <c r="C42" s="537">
        <v>4203433419.4299998</v>
      </c>
      <c r="D42" s="537">
        <v>4131772517.5</v>
      </c>
      <c r="E42" s="537">
        <f>D42-C42</f>
        <v>-71660901.929999828</v>
      </c>
      <c r="F42" s="538">
        <f t="shared" ref="F42" si="5">(D42*100/C42)-100</f>
        <v>-1.7048182944626546</v>
      </c>
    </row>
    <row r="43" spans="1:6" x14ac:dyDescent="0.25">
      <c r="A43" s="539"/>
      <c r="B43" s="540"/>
      <c r="C43" s="540"/>
      <c r="D43" s="540"/>
      <c r="E43" s="540"/>
      <c r="F43" s="541"/>
    </row>
    <row r="44" spans="1:6" x14ac:dyDescent="0.25">
      <c r="A44" s="459" t="s">
        <v>467</v>
      </c>
      <c r="B44" s="460">
        <v>427022151.74000001</v>
      </c>
      <c r="C44" s="460">
        <v>1479121288.6800001</v>
      </c>
      <c r="D44" s="460">
        <v>348220621.41000003</v>
      </c>
      <c r="E44" s="460">
        <f t="shared" ref="E44:E52" si="6">D44-C44</f>
        <v>-1130900667.27</v>
      </c>
      <c r="F44" s="542">
        <f t="shared" ref="F44:F51" si="7">(D44*100/C44)-100</f>
        <v>-76.457601950901562</v>
      </c>
    </row>
    <row r="45" spans="1:6" x14ac:dyDescent="0.25">
      <c r="A45" s="459" t="s">
        <v>468</v>
      </c>
      <c r="B45" s="460">
        <v>686982304.65999997</v>
      </c>
      <c r="C45" s="460">
        <v>244664547</v>
      </c>
      <c r="D45" s="460">
        <v>630388775.75999999</v>
      </c>
      <c r="E45" s="460">
        <f t="shared" si="6"/>
        <v>385724228.75999999</v>
      </c>
      <c r="F45" s="542">
        <f t="shared" si="7"/>
        <v>157.65432037033139</v>
      </c>
    </row>
    <row r="46" spans="1:6" x14ac:dyDescent="0.25">
      <c r="A46" s="459" t="s">
        <v>469</v>
      </c>
      <c r="B46" s="460">
        <v>165594765.78999999</v>
      </c>
      <c r="C46" s="460">
        <v>0</v>
      </c>
      <c r="D46" s="460">
        <v>395013863.88</v>
      </c>
      <c r="E46" s="460">
        <f t="shared" si="6"/>
        <v>395013863.88</v>
      </c>
      <c r="F46" s="542" t="s">
        <v>19</v>
      </c>
    </row>
    <row r="47" spans="1:6" x14ac:dyDescent="0.25">
      <c r="A47" s="459" t="s">
        <v>480</v>
      </c>
      <c r="B47" s="460">
        <v>12604844.279999999</v>
      </c>
      <c r="C47" s="460">
        <v>0</v>
      </c>
      <c r="D47" s="460">
        <v>0</v>
      </c>
      <c r="E47" s="460">
        <f t="shared" si="6"/>
        <v>0</v>
      </c>
      <c r="F47" s="542" t="s">
        <v>19</v>
      </c>
    </row>
    <row r="48" spans="1:6" x14ac:dyDescent="0.25">
      <c r="A48" s="459" t="s">
        <v>470</v>
      </c>
      <c r="B48" s="460">
        <v>1763968735.0599999</v>
      </c>
      <c r="C48" s="460">
        <v>1652311968</v>
      </c>
      <c r="D48" s="460">
        <v>1649476029.0999999</v>
      </c>
      <c r="E48" s="460">
        <f t="shared" si="6"/>
        <v>-2835938.9000000954</v>
      </c>
      <c r="F48" s="542">
        <f t="shared" si="7"/>
        <v>-0.17163459170683382</v>
      </c>
    </row>
    <row r="49" spans="1:6" x14ac:dyDescent="0.25">
      <c r="A49" s="459" t="s">
        <v>471</v>
      </c>
      <c r="B49" s="460">
        <v>2155607.2200000002</v>
      </c>
      <c r="C49" s="460">
        <v>52282992.93</v>
      </c>
      <c r="D49" s="460">
        <v>69675086.180000007</v>
      </c>
      <c r="E49" s="460">
        <f t="shared" si="6"/>
        <v>17392093.250000007</v>
      </c>
      <c r="F49" s="542">
        <f t="shared" si="7"/>
        <v>33.26529771026253</v>
      </c>
    </row>
    <row r="50" spans="1:6" x14ac:dyDescent="0.25">
      <c r="A50" s="459" t="s">
        <v>472</v>
      </c>
      <c r="B50" s="460">
        <v>242233721.46000001</v>
      </c>
      <c r="C50" s="460">
        <v>619522649.72000003</v>
      </c>
      <c r="D50" s="460">
        <v>836232273.70000005</v>
      </c>
      <c r="E50" s="460">
        <f t="shared" si="6"/>
        <v>216709623.98000002</v>
      </c>
      <c r="F50" s="542">
        <f t="shared" si="7"/>
        <v>34.980097027597651</v>
      </c>
    </row>
    <row r="51" spans="1:6" x14ac:dyDescent="0.25">
      <c r="A51" s="459" t="s">
        <v>473</v>
      </c>
      <c r="B51" s="460">
        <v>46760467.890000001</v>
      </c>
      <c r="C51" s="460">
        <v>155529973.09999999</v>
      </c>
      <c r="D51" s="460">
        <v>202765867.47</v>
      </c>
      <c r="E51" s="460">
        <f t="shared" si="6"/>
        <v>47235894.370000005</v>
      </c>
      <c r="F51" s="542">
        <f t="shared" si="7"/>
        <v>30.370926856413121</v>
      </c>
    </row>
    <row r="52" spans="1:6" x14ac:dyDescent="0.25">
      <c r="A52" s="459" t="s">
        <v>481</v>
      </c>
      <c r="B52" s="460">
        <v>42265124.609999999</v>
      </c>
      <c r="C52" s="460">
        <v>0</v>
      </c>
      <c r="D52" s="460">
        <v>0</v>
      </c>
      <c r="E52" s="460">
        <f t="shared" si="6"/>
        <v>0</v>
      </c>
      <c r="F52" s="542" t="s">
        <v>19</v>
      </c>
    </row>
    <row r="53" spans="1:6" x14ac:dyDescent="0.25">
      <c r="A53" s="519"/>
      <c r="B53" s="495"/>
      <c r="C53" s="495"/>
      <c r="D53" s="495"/>
      <c r="E53" s="495"/>
      <c r="F53" s="543"/>
    </row>
    <row r="54" spans="1:6" x14ac:dyDescent="0.25">
      <c r="A54" s="509" t="s">
        <v>482</v>
      </c>
      <c r="B54" s="510"/>
      <c r="C54" s="510"/>
      <c r="D54" s="510"/>
      <c r="E54" s="510"/>
      <c r="F54" s="544"/>
    </row>
    <row r="55" spans="1:6" x14ac:dyDescent="0.25">
      <c r="A55" s="509"/>
      <c r="B55" s="510"/>
      <c r="C55" s="510"/>
      <c r="D55" s="510"/>
      <c r="E55" s="510"/>
      <c r="F55" s="544"/>
    </row>
    <row r="56" spans="1:6" x14ac:dyDescent="0.25">
      <c r="A56" s="509"/>
      <c r="B56" s="510"/>
      <c r="C56" s="510"/>
      <c r="D56" s="510"/>
      <c r="E56" s="510"/>
      <c r="F56" s="544"/>
    </row>
    <row r="57" spans="1:6" x14ac:dyDescent="0.25">
      <c r="A57" s="509"/>
      <c r="B57" s="510"/>
      <c r="C57" s="510"/>
      <c r="D57" s="510"/>
      <c r="E57" s="510"/>
      <c r="F57" s="544"/>
    </row>
    <row r="58" spans="1:6" x14ac:dyDescent="0.25">
      <c r="A58" s="509"/>
      <c r="B58" s="510"/>
      <c r="C58" s="510"/>
      <c r="D58" s="510"/>
      <c r="E58" s="510"/>
      <c r="F58" s="544"/>
    </row>
    <row r="59" spans="1:6" x14ac:dyDescent="0.25">
      <c r="A59" s="509"/>
      <c r="B59" s="510"/>
      <c r="C59" s="510"/>
      <c r="D59" s="510"/>
      <c r="E59" s="510"/>
      <c r="F59" s="544"/>
    </row>
    <row r="60" spans="1:6" x14ac:dyDescent="0.25">
      <c r="A60" s="509"/>
      <c r="B60" s="510"/>
      <c r="C60" s="510"/>
      <c r="D60" s="510"/>
      <c r="E60" s="510"/>
    </row>
    <row r="61" spans="1:6" s="382" customFormat="1" x14ac:dyDescent="0.25">
      <c r="A61" s="524" t="s">
        <v>483</v>
      </c>
      <c r="B61" s="524"/>
      <c r="C61" s="524"/>
      <c r="D61" s="524"/>
      <c r="E61" s="524"/>
      <c r="F61" s="524"/>
    </row>
    <row r="62" spans="1:6" s="382" customFormat="1" x14ac:dyDescent="0.25">
      <c r="A62" s="524" t="s">
        <v>412</v>
      </c>
      <c r="B62" s="524"/>
      <c r="C62" s="524"/>
      <c r="D62" s="524"/>
      <c r="E62" s="524"/>
      <c r="F62" s="524"/>
    </row>
    <row r="63" spans="1:6" x14ac:dyDescent="0.25">
      <c r="A63" s="525"/>
      <c r="B63" s="525"/>
      <c r="C63" s="525"/>
      <c r="D63" s="525"/>
      <c r="E63" s="525"/>
      <c r="F63" s="525"/>
    </row>
    <row r="64" spans="1:6" x14ac:dyDescent="0.25">
      <c r="A64" s="526" t="s">
        <v>451</v>
      </c>
      <c r="B64" s="527">
        <v>2015</v>
      </c>
      <c r="C64" s="528">
        <v>2016</v>
      </c>
      <c r="D64" s="528"/>
      <c r="E64" s="528"/>
      <c r="F64" s="528"/>
    </row>
    <row r="65" spans="1:6" ht="25.5" x14ac:dyDescent="0.25">
      <c r="A65" s="526"/>
      <c r="B65" s="450" t="s">
        <v>413</v>
      </c>
      <c r="C65" s="529" t="s">
        <v>414</v>
      </c>
      <c r="D65" s="529" t="s">
        <v>445</v>
      </c>
      <c r="E65" s="390" t="s">
        <v>415</v>
      </c>
      <c r="F65" s="529" t="s">
        <v>13</v>
      </c>
    </row>
    <row r="66" spans="1:6" x14ac:dyDescent="0.25">
      <c r="A66" s="545"/>
      <c r="B66" s="546"/>
      <c r="C66" s="547"/>
      <c r="D66" s="548"/>
      <c r="E66" s="548"/>
      <c r="F66" s="548"/>
    </row>
    <row r="67" spans="1:6" s="446" customFormat="1" x14ac:dyDescent="0.25">
      <c r="A67" s="536" t="s">
        <v>15</v>
      </c>
      <c r="B67" s="537">
        <v>12751629446.040001</v>
      </c>
      <c r="C67" s="537">
        <v>13012407076</v>
      </c>
      <c r="D67" s="537">
        <v>14488054656.790001</v>
      </c>
      <c r="E67" s="537">
        <f>D67-C67</f>
        <v>1475647580.7900009</v>
      </c>
      <c r="F67" s="549">
        <f t="shared" ref="F67" si="8">(D67*100/C67)-100</f>
        <v>11.340312151098274</v>
      </c>
    </row>
    <row r="68" spans="1:6" x14ac:dyDescent="0.25">
      <c r="A68" s="539"/>
      <c r="B68" s="540"/>
      <c r="C68" s="540"/>
      <c r="D68" s="540"/>
      <c r="E68" s="540"/>
      <c r="F68" s="550"/>
    </row>
    <row r="69" spans="1:6" x14ac:dyDescent="0.25">
      <c r="A69" s="518" t="s">
        <v>474</v>
      </c>
      <c r="B69" s="460">
        <v>1174644811.02</v>
      </c>
      <c r="C69" s="460">
        <v>1206955483</v>
      </c>
      <c r="D69" s="460">
        <v>2608655784.54</v>
      </c>
      <c r="E69" s="460">
        <f>D69-C69</f>
        <v>1401700301.54</v>
      </c>
      <c r="F69" s="461">
        <f t="shared" ref="F69:F70" si="9">(D69*100/C69)-100</f>
        <v>116.13521138790833</v>
      </c>
    </row>
    <row r="70" spans="1:6" ht="25.5" x14ac:dyDescent="0.25">
      <c r="A70" s="518" t="s">
        <v>475</v>
      </c>
      <c r="B70" s="460">
        <v>11574778271.959999</v>
      </c>
      <c r="C70" s="460">
        <v>11805451593</v>
      </c>
      <c r="D70" s="460">
        <v>11875052446.93</v>
      </c>
      <c r="E70" s="460">
        <f>D70-C70</f>
        <v>69600853.930000305</v>
      </c>
      <c r="F70" s="461">
        <f t="shared" si="9"/>
        <v>0.58956536631998802</v>
      </c>
    </row>
    <row r="71" spans="1:6" x14ac:dyDescent="0.25">
      <c r="A71" s="518" t="s">
        <v>476</v>
      </c>
      <c r="B71" s="460">
        <v>2206363.06</v>
      </c>
      <c r="C71" s="460">
        <v>0</v>
      </c>
      <c r="D71" s="460">
        <v>4346425.32</v>
      </c>
      <c r="E71" s="460">
        <f>D71-C71</f>
        <v>4346425.32</v>
      </c>
      <c r="F71" s="461" t="s">
        <v>19</v>
      </c>
    </row>
    <row r="72" spans="1:6" x14ac:dyDescent="0.25">
      <c r="A72" s="523"/>
      <c r="B72" s="523"/>
      <c r="C72" s="462"/>
      <c r="D72" s="462"/>
      <c r="E72" s="462"/>
      <c r="F72" s="462"/>
    </row>
    <row r="73" spans="1:6" x14ac:dyDescent="0.25">
      <c r="A73" s="509" t="s">
        <v>482</v>
      </c>
    </row>
  </sheetData>
  <mergeCells count="20">
    <mergeCell ref="A64:A65"/>
    <mergeCell ref="C64:F64"/>
    <mergeCell ref="A38:F38"/>
    <mergeCell ref="A39:A40"/>
    <mergeCell ref="C39:F39"/>
    <mergeCell ref="A61:F61"/>
    <mergeCell ref="A62:F62"/>
    <mergeCell ref="A63:F63"/>
    <mergeCell ref="A19:F19"/>
    <mergeCell ref="A20:F20"/>
    <mergeCell ref="A21:A22"/>
    <mergeCell ref="C21:F21"/>
    <mergeCell ref="A36:F36"/>
    <mergeCell ref="A37:F37"/>
    <mergeCell ref="A1:F1"/>
    <mergeCell ref="A2:F2"/>
    <mergeCell ref="A3:F3"/>
    <mergeCell ref="A4:A5"/>
    <mergeCell ref="C4:F4"/>
    <mergeCell ref="A18:F18"/>
  </mergeCells>
  <printOptions horizontalCentered="1"/>
  <pageMargins left="0.19685039370078741" right="0.19685039370078741" top="0.59055118110236227" bottom="0.59055118110236227" header="0" footer="0.19685039370078741"/>
  <pageSetup scale="73"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62"/>
  <sheetViews>
    <sheetView showGridLines="0" topLeftCell="A38" workbookViewId="0">
      <selection activeCell="E67" sqref="E67"/>
    </sheetView>
  </sheetViews>
  <sheetFormatPr baseColWidth="10" defaultRowHeight="12.75" x14ac:dyDescent="0.2"/>
  <cols>
    <col min="1" max="1" width="62.140625" style="1" customWidth="1"/>
    <col min="2" max="2" width="15.28515625" style="1" customWidth="1"/>
    <col min="3" max="3" width="7.7109375" style="1" customWidth="1"/>
    <col min="4" max="4" width="12" style="41" bestFit="1" customWidth="1"/>
    <col min="5" max="5" width="23.42578125" style="1" customWidth="1"/>
    <col min="6" max="8" width="11.42578125" style="1"/>
    <col min="9" max="9" width="26.42578125" style="1" customWidth="1"/>
    <col min="10" max="12" width="11.42578125" style="1"/>
    <col min="13" max="13" width="36.42578125" style="1" customWidth="1"/>
    <col min="14" max="16" width="11.42578125" style="1"/>
    <col min="17" max="17" width="27.42578125" style="1" customWidth="1"/>
    <col min="18" max="19" width="11.42578125" style="1"/>
    <col min="20" max="20" width="13.7109375" style="1" customWidth="1"/>
    <col min="21" max="256" width="11.42578125" style="1"/>
    <col min="257" max="257" width="62.140625" style="1" customWidth="1"/>
    <col min="258" max="258" width="12" style="1" bestFit="1" customWidth="1"/>
    <col min="259" max="259" width="7.7109375" style="1" customWidth="1"/>
    <col min="260" max="260" width="12" style="1" bestFit="1" customWidth="1"/>
    <col min="261" max="261" width="23.42578125" style="1" customWidth="1"/>
    <col min="262" max="264" width="11.42578125" style="1"/>
    <col min="265" max="265" width="26.42578125" style="1" customWidth="1"/>
    <col min="266" max="268" width="11.42578125" style="1"/>
    <col min="269" max="269" width="36.42578125" style="1" customWidth="1"/>
    <col min="270" max="272" width="11.42578125" style="1"/>
    <col min="273" max="273" width="27.42578125" style="1" customWidth="1"/>
    <col min="274" max="275" width="11.42578125" style="1"/>
    <col min="276" max="276" width="13.7109375" style="1" customWidth="1"/>
    <col min="277" max="512" width="11.42578125" style="1"/>
    <col min="513" max="513" width="62.140625" style="1" customWidth="1"/>
    <col min="514" max="514" width="12" style="1" bestFit="1" customWidth="1"/>
    <col min="515" max="515" width="7.7109375" style="1" customWidth="1"/>
    <col min="516" max="516" width="12" style="1" bestFit="1" customWidth="1"/>
    <col min="517" max="517" width="23.42578125" style="1" customWidth="1"/>
    <col min="518" max="520" width="11.42578125" style="1"/>
    <col min="521" max="521" width="26.42578125" style="1" customWidth="1"/>
    <col min="522" max="524" width="11.42578125" style="1"/>
    <col min="525" max="525" width="36.42578125" style="1" customWidth="1"/>
    <col min="526" max="528" width="11.42578125" style="1"/>
    <col min="529" max="529" width="27.42578125" style="1" customWidth="1"/>
    <col min="530" max="531" width="11.42578125" style="1"/>
    <col min="532" max="532" width="13.7109375" style="1" customWidth="1"/>
    <col min="533" max="768" width="11.42578125" style="1"/>
    <col min="769" max="769" width="62.140625" style="1" customWidth="1"/>
    <col min="770" max="770" width="12" style="1" bestFit="1" customWidth="1"/>
    <col min="771" max="771" width="7.7109375" style="1" customWidth="1"/>
    <col min="772" max="772" width="12" style="1" bestFit="1" customWidth="1"/>
    <col min="773" max="773" width="23.42578125" style="1" customWidth="1"/>
    <col min="774" max="776" width="11.42578125" style="1"/>
    <col min="777" max="777" width="26.42578125" style="1" customWidth="1"/>
    <col min="778" max="780" width="11.42578125" style="1"/>
    <col min="781" max="781" width="36.42578125" style="1" customWidth="1"/>
    <col min="782" max="784" width="11.42578125" style="1"/>
    <col min="785" max="785" width="27.42578125" style="1" customWidth="1"/>
    <col min="786" max="787" width="11.42578125" style="1"/>
    <col min="788" max="788" width="13.7109375" style="1" customWidth="1"/>
    <col min="789" max="1024" width="11.42578125" style="1"/>
    <col min="1025" max="1025" width="62.140625" style="1" customWidth="1"/>
    <col min="1026" max="1026" width="12" style="1" bestFit="1" customWidth="1"/>
    <col min="1027" max="1027" width="7.7109375" style="1" customWidth="1"/>
    <col min="1028" max="1028" width="12" style="1" bestFit="1" customWidth="1"/>
    <col min="1029" max="1029" width="23.42578125" style="1" customWidth="1"/>
    <col min="1030" max="1032" width="11.42578125" style="1"/>
    <col min="1033" max="1033" width="26.42578125" style="1" customWidth="1"/>
    <col min="1034" max="1036" width="11.42578125" style="1"/>
    <col min="1037" max="1037" width="36.42578125" style="1" customWidth="1"/>
    <col min="1038" max="1040" width="11.42578125" style="1"/>
    <col min="1041" max="1041" width="27.42578125" style="1" customWidth="1"/>
    <col min="1042" max="1043" width="11.42578125" style="1"/>
    <col min="1044" max="1044" width="13.7109375" style="1" customWidth="1"/>
    <col min="1045" max="1280" width="11.42578125" style="1"/>
    <col min="1281" max="1281" width="62.140625" style="1" customWidth="1"/>
    <col min="1282" max="1282" width="12" style="1" bestFit="1" customWidth="1"/>
    <col min="1283" max="1283" width="7.7109375" style="1" customWidth="1"/>
    <col min="1284" max="1284" width="12" style="1" bestFit="1" customWidth="1"/>
    <col min="1285" max="1285" width="23.42578125" style="1" customWidth="1"/>
    <col min="1286" max="1288" width="11.42578125" style="1"/>
    <col min="1289" max="1289" width="26.42578125" style="1" customWidth="1"/>
    <col min="1290" max="1292" width="11.42578125" style="1"/>
    <col min="1293" max="1293" width="36.42578125" style="1" customWidth="1"/>
    <col min="1294" max="1296" width="11.42578125" style="1"/>
    <col min="1297" max="1297" width="27.42578125" style="1" customWidth="1"/>
    <col min="1298" max="1299" width="11.42578125" style="1"/>
    <col min="1300" max="1300" width="13.7109375" style="1" customWidth="1"/>
    <col min="1301" max="1536" width="11.42578125" style="1"/>
    <col min="1537" max="1537" width="62.140625" style="1" customWidth="1"/>
    <col min="1538" max="1538" width="12" style="1" bestFit="1" customWidth="1"/>
    <col min="1539" max="1539" width="7.7109375" style="1" customWidth="1"/>
    <col min="1540" max="1540" width="12" style="1" bestFit="1" customWidth="1"/>
    <col min="1541" max="1541" width="23.42578125" style="1" customWidth="1"/>
    <col min="1542" max="1544" width="11.42578125" style="1"/>
    <col min="1545" max="1545" width="26.42578125" style="1" customWidth="1"/>
    <col min="1546" max="1548" width="11.42578125" style="1"/>
    <col min="1549" max="1549" width="36.42578125" style="1" customWidth="1"/>
    <col min="1550" max="1552" width="11.42578125" style="1"/>
    <col min="1553" max="1553" width="27.42578125" style="1" customWidth="1"/>
    <col min="1554" max="1555" width="11.42578125" style="1"/>
    <col min="1556" max="1556" width="13.7109375" style="1" customWidth="1"/>
    <col min="1557" max="1792" width="11.42578125" style="1"/>
    <col min="1793" max="1793" width="62.140625" style="1" customWidth="1"/>
    <col min="1794" max="1794" width="12" style="1" bestFit="1" customWidth="1"/>
    <col min="1795" max="1795" width="7.7109375" style="1" customWidth="1"/>
    <col min="1796" max="1796" width="12" style="1" bestFit="1" customWidth="1"/>
    <col min="1797" max="1797" width="23.42578125" style="1" customWidth="1"/>
    <col min="1798" max="1800" width="11.42578125" style="1"/>
    <col min="1801" max="1801" width="26.42578125" style="1" customWidth="1"/>
    <col min="1802" max="1804" width="11.42578125" style="1"/>
    <col min="1805" max="1805" width="36.42578125" style="1" customWidth="1"/>
    <col min="1806" max="1808" width="11.42578125" style="1"/>
    <col min="1809" max="1809" width="27.42578125" style="1" customWidth="1"/>
    <col min="1810" max="1811" width="11.42578125" style="1"/>
    <col min="1812" max="1812" width="13.7109375" style="1" customWidth="1"/>
    <col min="1813" max="2048" width="11.42578125" style="1"/>
    <col min="2049" max="2049" width="62.140625" style="1" customWidth="1"/>
    <col min="2050" max="2050" width="12" style="1" bestFit="1" customWidth="1"/>
    <col min="2051" max="2051" width="7.7109375" style="1" customWidth="1"/>
    <col min="2052" max="2052" width="12" style="1" bestFit="1" customWidth="1"/>
    <col min="2053" max="2053" width="23.42578125" style="1" customWidth="1"/>
    <col min="2054" max="2056" width="11.42578125" style="1"/>
    <col min="2057" max="2057" width="26.42578125" style="1" customWidth="1"/>
    <col min="2058" max="2060" width="11.42578125" style="1"/>
    <col min="2061" max="2061" width="36.42578125" style="1" customWidth="1"/>
    <col min="2062" max="2064" width="11.42578125" style="1"/>
    <col min="2065" max="2065" width="27.42578125" style="1" customWidth="1"/>
    <col min="2066" max="2067" width="11.42578125" style="1"/>
    <col min="2068" max="2068" width="13.7109375" style="1" customWidth="1"/>
    <col min="2069" max="2304" width="11.42578125" style="1"/>
    <col min="2305" max="2305" width="62.140625" style="1" customWidth="1"/>
    <col min="2306" max="2306" width="12" style="1" bestFit="1" customWidth="1"/>
    <col min="2307" max="2307" width="7.7109375" style="1" customWidth="1"/>
    <col min="2308" max="2308" width="12" style="1" bestFit="1" customWidth="1"/>
    <col min="2309" max="2309" width="23.42578125" style="1" customWidth="1"/>
    <col min="2310" max="2312" width="11.42578125" style="1"/>
    <col min="2313" max="2313" width="26.42578125" style="1" customWidth="1"/>
    <col min="2314" max="2316" width="11.42578125" style="1"/>
    <col min="2317" max="2317" width="36.42578125" style="1" customWidth="1"/>
    <col min="2318" max="2320" width="11.42578125" style="1"/>
    <col min="2321" max="2321" width="27.42578125" style="1" customWidth="1"/>
    <col min="2322" max="2323" width="11.42578125" style="1"/>
    <col min="2324" max="2324" width="13.7109375" style="1" customWidth="1"/>
    <col min="2325" max="2560" width="11.42578125" style="1"/>
    <col min="2561" max="2561" width="62.140625" style="1" customWidth="1"/>
    <col min="2562" max="2562" width="12" style="1" bestFit="1" customWidth="1"/>
    <col min="2563" max="2563" width="7.7109375" style="1" customWidth="1"/>
    <col min="2564" max="2564" width="12" style="1" bestFit="1" customWidth="1"/>
    <col min="2565" max="2565" width="23.42578125" style="1" customWidth="1"/>
    <col min="2566" max="2568" width="11.42578125" style="1"/>
    <col min="2569" max="2569" width="26.42578125" style="1" customWidth="1"/>
    <col min="2570" max="2572" width="11.42578125" style="1"/>
    <col min="2573" max="2573" width="36.42578125" style="1" customWidth="1"/>
    <col min="2574" max="2576" width="11.42578125" style="1"/>
    <col min="2577" max="2577" width="27.42578125" style="1" customWidth="1"/>
    <col min="2578" max="2579" width="11.42578125" style="1"/>
    <col min="2580" max="2580" width="13.7109375" style="1" customWidth="1"/>
    <col min="2581" max="2816" width="11.42578125" style="1"/>
    <col min="2817" max="2817" width="62.140625" style="1" customWidth="1"/>
    <col min="2818" max="2818" width="12" style="1" bestFit="1" customWidth="1"/>
    <col min="2819" max="2819" width="7.7109375" style="1" customWidth="1"/>
    <col min="2820" max="2820" width="12" style="1" bestFit="1" customWidth="1"/>
    <col min="2821" max="2821" width="23.42578125" style="1" customWidth="1"/>
    <col min="2822" max="2824" width="11.42578125" style="1"/>
    <col min="2825" max="2825" width="26.42578125" style="1" customWidth="1"/>
    <col min="2826" max="2828" width="11.42578125" style="1"/>
    <col min="2829" max="2829" width="36.42578125" style="1" customWidth="1"/>
    <col min="2830" max="2832" width="11.42578125" style="1"/>
    <col min="2833" max="2833" width="27.42578125" style="1" customWidth="1"/>
    <col min="2834" max="2835" width="11.42578125" style="1"/>
    <col min="2836" max="2836" width="13.7109375" style="1" customWidth="1"/>
    <col min="2837" max="3072" width="11.42578125" style="1"/>
    <col min="3073" max="3073" width="62.140625" style="1" customWidth="1"/>
    <col min="3074" max="3074" width="12" style="1" bestFit="1" customWidth="1"/>
    <col min="3075" max="3075" width="7.7109375" style="1" customWidth="1"/>
    <col min="3076" max="3076" width="12" style="1" bestFit="1" customWidth="1"/>
    <col min="3077" max="3077" width="23.42578125" style="1" customWidth="1"/>
    <col min="3078" max="3080" width="11.42578125" style="1"/>
    <col min="3081" max="3081" width="26.42578125" style="1" customWidth="1"/>
    <col min="3082" max="3084" width="11.42578125" style="1"/>
    <col min="3085" max="3085" width="36.42578125" style="1" customWidth="1"/>
    <col min="3086" max="3088" width="11.42578125" style="1"/>
    <col min="3089" max="3089" width="27.42578125" style="1" customWidth="1"/>
    <col min="3090" max="3091" width="11.42578125" style="1"/>
    <col min="3092" max="3092" width="13.7109375" style="1" customWidth="1"/>
    <col min="3093" max="3328" width="11.42578125" style="1"/>
    <col min="3329" max="3329" width="62.140625" style="1" customWidth="1"/>
    <col min="3330" max="3330" width="12" style="1" bestFit="1" customWidth="1"/>
    <col min="3331" max="3331" width="7.7109375" style="1" customWidth="1"/>
    <col min="3332" max="3332" width="12" style="1" bestFit="1" customWidth="1"/>
    <col min="3333" max="3333" width="23.42578125" style="1" customWidth="1"/>
    <col min="3334" max="3336" width="11.42578125" style="1"/>
    <col min="3337" max="3337" width="26.42578125" style="1" customWidth="1"/>
    <col min="3338" max="3340" width="11.42578125" style="1"/>
    <col min="3341" max="3341" width="36.42578125" style="1" customWidth="1"/>
    <col min="3342" max="3344" width="11.42578125" style="1"/>
    <col min="3345" max="3345" width="27.42578125" style="1" customWidth="1"/>
    <col min="3346" max="3347" width="11.42578125" style="1"/>
    <col min="3348" max="3348" width="13.7109375" style="1" customWidth="1"/>
    <col min="3349" max="3584" width="11.42578125" style="1"/>
    <col min="3585" max="3585" width="62.140625" style="1" customWidth="1"/>
    <col min="3586" max="3586" width="12" style="1" bestFit="1" customWidth="1"/>
    <col min="3587" max="3587" width="7.7109375" style="1" customWidth="1"/>
    <col min="3588" max="3588" width="12" style="1" bestFit="1" customWidth="1"/>
    <col min="3589" max="3589" width="23.42578125" style="1" customWidth="1"/>
    <col min="3590" max="3592" width="11.42578125" style="1"/>
    <col min="3593" max="3593" width="26.42578125" style="1" customWidth="1"/>
    <col min="3594" max="3596" width="11.42578125" style="1"/>
    <col min="3597" max="3597" width="36.42578125" style="1" customWidth="1"/>
    <col min="3598" max="3600" width="11.42578125" style="1"/>
    <col min="3601" max="3601" width="27.42578125" style="1" customWidth="1"/>
    <col min="3602" max="3603" width="11.42578125" style="1"/>
    <col min="3604" max="3604" width="13.7109375" style="1" customWidth="1"/>
    <col min="3605" max="3840" width="11.42578125" style="1"/>
    <col min="3841" max="3841" width="62.140625" style="1" customWidth="1"/>
    <col min="3842" max="3842" width="12" style="1" bestFit="1" customWidth="1"/>
    <col min="3843" max="3843" width="7.7109375" style="1" customWidth="1"/>
    <col min="3844" max="3844" width="12" style="1" bestFit="1" customWidth="1"/>
    <col min="3845" max="3845" width="23.42578125" style="1" customWidth="1"/>
    <col min="3846" max="3848" width="11.42578125" style="1"/>
    <col min="3849" max="3849" width="26.42578125" style="1" customWidth="1"/>
    <col min="3850" max="3852" width="11.42578125" style="1"/>
    <col min="3853" max="3853" width="36.42578125" style="1" customWidth="1"/>
    <col min="3854" max="3856" width="11.42578125" style="1"/>
    <col min="3857" max="3857" width="27.42578125" style="1" customWidth="1"/>
    <col min="3858" max="3859" width="11.42578125" style="1"/>
    <col min="3860" max="3860" width="13.7109375" style="1" customWidth="1"/>
    <col min="3861" max="4096" width="11.42578125" style="1"/>
    <col min="4097" max="4097" width="62.140625" style="1" customWidth="1"/>
    <col min="4098" max="4098" width="12" style="1" bestFit="1" customWidth="1"/>
    <col min="4099" max="4099" width="7.7109375" style="1" customWidth="1"/>
    <col min="4100" max="4100" width="12" style="1" bestFit="1" customWidth="1"/>
    <col min="4101" max="4101" width="23.42578125" style="1" customWidth="1"/>
    <col min="4102" max="4104" width="11.42578125" style="1"/>
    <col min="4105" max="4105" width="26.42578125" style="1" customWidth="1"/>
    <col min="4106" max="4108" width="11.42578125" style="1"/>
    <col min="4109" max="4109" width="36.42578125" style="1" customWidth="1"/>
    <col min="4110" max="4112" width="11.42578125" style="1"/>
    <col min="4113" max="4113" width="27.42578125" style="1" customWidth="1"/>
    <col min="4114" max="4115" width="11.42578125" style="1"/>
    <col min="4116" max="4116" width="13.7109375" style="1" customWidth="1"/>
    <col min="4117" max="4352" width="11.42578125" style="1"/>
    <col min="4353" max="4353" width="62.140625" style="1" customWidth="1"/>
    <col min="4354" max="4354" width="12" style="1" bestFit="1" customWidth="1"/>
    <col min="4355" max="4355" width="7.7109375" style="1" customWidth="1"/>
    <col min="4356" max="4356" width="12" style="1" bestFit="1" customWidth="1"/>
    <col min="4357" max="4357" width="23.42578125" style="1" customWidth="1"/>
    <col min="4358" max="4360" width="11.42578125" style="1"/>
    <col min="4361" max="4361" width="26.42578125" style="1" customWidth="1"/>
    <col min="4362" max="4364" width="11.42578125" style="1"/>
    <col min="4365" max="4365" width="36.42578125" style="1" customWidth="1"/>
    <col min="4366" max="4368" width="11.42578125" style="1"/>
    <col min="4369" max="4369" width="27.42578125" style="1" customWidth="1"/>
    <col min="4370" max="4371" width="11.42578125" style="1"/>
    <col min="4372" max="4372" width="13.7109375" style="1" customWidth="1"/>
    <col min="4373" max="4608" width="11.42578125" style="1"/>
    <col min="4609" max="4609" width="62.140625" style="1" customWidth="1"/>
    <col min="4610" max="4610" width="12" style="1" bestFit="1" customWidth="1"/>
    <col min="4611" max="4611" width="7.7109375" style="1" customWidth="1"/>
    <col min="4612" max="4612" width="12" style="1" bestFit="1" customWidth="1"/>
    <col min="4613" max="4613" width="23.42578125" style="1" customWidth="1"/>
    <col min="4614" max="4616" width="11.42578125" style="1"/>
    <col min="4617" max="4617" width="26.42578125" style="1" customWidth="1"/>
    <col min="4618" max="4620" width="11.42578125" style="1"/>
    <col min="4621" max="4621" width="36.42578125" style="1" customWidth="1"/>
    <col min="4622" max="4624" width="11.42578125" style="1"/>
    <col min="4625" max="4625" width="27.42578125" style="1" customWidth="1"/>
    <col min="4626" max="4627" width="11.42578125" style="1"/>
    <col min="4628" max="4628" width="13.7109375" style="1" customWidth="1"/>
    <col min="4629" max="4864" width="11.42578125" style="1"/>
    <col min="4865" max="4865" width="62.140625" style="1" customWidth="1"/>
    <col min="4866" max="4866" width="12" style="1" bestFit="1" customWidth="1"/>
    <col min="4867" max="4867" width="7.7109375" style="1" customWidth="1"/>
    <col min="4868" max="4868" width="12" style="1" bestFit="1" customWidth="1"/>
    <col min="4869" max="4869" width="23.42578125" style="1" customWidth="1"/>
    <col min="4870" max="4872" width="11.42578125" style="1"/>
    <col min="4873" max="4873" width="26.42578125" style="1" customWidth="1"/>
    <col min="4874" max="4876" width="11.42578125" style="1"/>
    <col min="4877" max="4877" width="36.42578125" style="1" customWidth="1"/>
    <col min="4878" max="4880" width="11.42578125" style="1"/>
    <col min="4881" max="4881" width="27.42578125" style="1" customWidth="1"/>
    <col min="4882" max="4883" width="11.42578125" style="1"/>
    <col min="4884" max="4884" width="13.7109375" style="1" customWidth="1"/>
    <col min="4885" max="5120" width="11.42578125" style="1"/>
    <col min="5121" max="5121" width="62.140625" style="1" customWidth="1"/>
    <col min="5122" max="5122" width="12" style="1" bestFit="1" customWidth="1"/>
    <col min="5123" max="5123" width="7.7109375" style="1" customWidth="1"/>
    <col min="5124" max="5124" width="12" style="1" bestFit="1" customWidth="1"/>
    <col min="5125" max="5125" width="23.42578125" style="1" customWidth="1"/>
    <col min="5126" max="5128" width="11.42578125" style="1"/>
    <col min="5129" max="5129" width="26.42578125" style="1" customWidth="1"/>
    <col min="5130" max="5132" width="11.42578125" style="1"/>
    <col min="5133" max="5133" width="36.42578125" style="1" customWidth="1"/>
    <col min="5134" max="5136" width="11.42578125" style="1"/>
    <col min="5137" max="5137" width="27.42578125" style="1" customWidth="1"/>
    <col min="5138" max="5139" width="11.42578125" style="1"/>
    <col min="5140" max="5140" width="13.7109375" style="1" customWidth="1"/>
    <col min="5141" max="5376" width="11.42578125" style="1"/>
    <col min="5377" max="5377" width="62.140625" style="1" customWidth="1"/>
    <col min="5378" max="5378" width="12" style="1" bestFit="1" customWidth="1"/>
    <col min="5379" max="5379" width="7.7109375" style="1" customWidth="1"/>
    <col min="5380" max="5380" width="12" style="1" bestFit="1" customWidth="1"/>
    <col min="5381" max="5381" width="23.42578125" style="1" customWidth="1"/>
    <col min="5382" max="5384" width="11.42578125" style="1"/>
    <col min="5385" max="5385" width="26.42578125" style="1" customWidth="1"/>
    <col min="5386" max="5388" width="11.42578125" style="1"/>
    <col min="5389" max="5389" width="36.42578125" style="1" customWidth="1"/>
    <col min="5390" max="5392" width="11.42578125" style="1"/>
    <col min="5393" max="5393" width="27.42578125" style="1" customWidth="1"/>
    <col min="5394" max="5395" width="11.42578125" style="1"/>
    <col min="5396" max="5396" width="13.7109375" style="1" customWidth="1"/>
    <col min="5397" max="5632" width="11.42578125" style="1"/>
    <col min="5633" max="5633" width="62.140625" style="1" customWidth="1"/>
    <col min="5634" max="5634" width="12" style="1" bestFit="1" customWidth="1"/>
    <col min="5635" max="5635" width="7.7109375" style="1" customWidth="1"/>
    <col min="5636" max="5636" width="12" style="1" bestFit="1" customWidth="1"/>
    <col min="5637" max="5637" width="23.42578125" style="1" customWidth="1"/>
    <col min="5638" max="5640" width="11.42578125" style="1"/>
    <col min="5641" max="5641" width="26.42578125" style="1" customWidth="1"/>
    <col min="5642" max="5644" width="11.42578125" style="1"/>
    <col min="5645" max="5645" width="36.42578125" style="1" customWidth="1"/>
    <col min="5646" max="5648" width="11.42578125" style="1"/>
    <col min="5649" max="5649" width="27.42578125" style="1" customWidth="1"/>
    <col min="5650" max="5651" width="11.42578125" style="1"/>
    <col min="5652" max="5652" width="13.7109375" style="1" customWidth="1"/>
    <col min="5653" max="5888" width="11.42578125" style="1"/>
    <col min="5889" max="5889" width="62.140625" style="1" customWidth="1"/>
    <col min="5890" max="5890" width="12" style="1" bestFit="1" customWidth="1"/>
    <col min="5891" max="5891" width="7.7109375" style="1" customWidth="1"/>
    <col min="5892" max="5892" width="12" style="1" bestFit="1" customWidth="1"/>
    <col min="5893" max="5893" width="23.42578125" style="1" customWidth="1"/>
    <col min="5894" max="5896" width="11.42578125" style="1"/>
    <col min="5897" max="5897" width="26.42578125" style="1" customWidth="1"/>
    <col min="5898" max="5900" width="11.42578125" style="1"/>
    <col min="5901" max="5901" width="36.42578125" style="1" customWidth="1"/>
    <col min="5902" max="5904" width="11.42578125" style="1"/>
    <col min="5905" max="5905" width="27.42578125" style="1" customWidth="1"/>
    <col min="5906" max="5907" width="11.42578125" style="1"/>
    <col min="5908" max="5908" width="13.7109375" style="1" customWidth="1"/>
    <col min="5909" max="6144" width="11.42578125" style="1"/>
    <col min="6145" max="6145" width="62.140625" style="1" customWidth="1"/>
    <col min="6146" max="6146" width="12" style="1" bestFit="1" customWidth="1"/>
    <col min="6147" max="6147" width="7.7109375" style="1" customWidth="1"/>
    <col min="6148" max="6148" width="12" style="1" bestFit="1" customWidth="1"/>
    <col min="6149" max="6149" width="23.42578125" style="1" customWidth="1"/>
    <col min="6150" max="6152" width="11.42578125" style="1"/>
    <col min="6153" max="6153" width="26.42578125" style="1" customWidth="1"/>
    <col min="6154" max="6156" width="11.42578125" style="1"/>
    <col min="6157" max="6157" width="36.42578125" style="1" customWidth="1"/>
    <col min="6158" max="6160" width="11.42578125" style="1"/>
    <col min="6161" max="6161" width="27.42578125" style="1" customWidth="1"/>
    <col min="6162" max="6163" width="11.42578125" style="1"/>
    <col min="6164" max="6164" width="13.7109375" style="1" customWidth="1"/>
    <col min="6165" max="6400" width="11.42578125" style="1"/>
    <col min="6401" max="6401" width="62.140625" style="1" customWidth="1"/>
    <col min="6402" max="6402" width="12" style="1" bestFit="1" customWidth="1"/>
    <col min="6403" max="6403" width="7.7109375" style="1" customWidth="1"/>
    <col min="6404" max="6404" width="12" style="1" bestFit="1" customWidth="1"/>
    <col min="6405" max="6405" width="23.42578125" style="1" customWidth="1"/>
    <col min="6406" max="6408" width="11.42578125" style="1"/>
    <col min="6409" max="6409" width="26.42578125" style="1" customWidth="1"/>
    <col min="6410" max="6412" width="11.42578125" style="1"/>
    <col min="6413" max="6413" width="36.42578125" style="1" customWidth="1"/>
    <col min="6414" max="6416" width="11.42578125" style="1"/>
    <col min="6417" max="6417" width="27.42578125" style="1" customWidth="1"/>
    <col min="6418" max="6419" width="11.42578125" style="1"/>
    <col min="6420" max="6420" width="13.7109375" style="1" customWidth="1"/>
    <col min="6421" max="6656" width="11.42578125" style="1"/>
    <col min="6657" max="6657" width="62.140625" style="1" customWidth="1"/>
    <col min="6658" max="6658" width="12" style="1" bestFit="1" customWidth="1"/>
    <col min="6659" max="6659" width="7.7109375" style="1" customWidth="1"/>
    <col min="6660" max="6660" width="12" style="1" bestFit="1" customWidth="1"/>
    <col min="6661" max="6661" width="23.42578125" style="1" customWidth="1"/>
    <col min="6662" max="6664" width="11.42578125" style="1"/>
    <col min="6665" max="6665" width="26.42578125" style="1" customWidth="1"/>
    <col min="6666" max="6668" width="11.42578125" style="1"/>
    <col min="6669" max="6669" width="36.42578125" style="1" customWidth="1"/>
    <col min="6670" max="6672" width="11.42578125" style="1"/>
    <col min="6673" max="6673" width="27.42578125" style="1" customWidth="1"/>
    <col min="6674" max="6675" width="11.42578125" style="1"/>
    <col min="6676" max="6676" width="13.7109375" style="1" customWidth="1"/>
    <col min="6677" max="6912" width="11.42578125" style="1"/>
    <col min="6913" max="6913" width="62.140625" style="1" customWidth="1"/>
    <col min="6914" max="6914" width="12" style="1" bestFit="1" customWidth="1"/>
    <col min="6915" max="6915" width="7.7109375" style="1" customWidth="1"/>
    <col min="6916" max="6916" width="12" style="1" bestFit="1" customWidth="1"/>
    <col min="6917" max="6917" width="23.42578125" style="1" customWidth="1"/>
    <col min="6918" max="6920" width="11.42578125" style="1"/>
    <col min="6921" max="6921" width="26.42578125" style="1" customWidth="1"/>
    <col min="6922" max="6924" width="11.42578125" style="1"/>
    <col min="6925" max="6925" width="36.42578125" style="1" customWidth="1"/>
    <col min="6926" max="6928" width="11.42578125" style="1"/>
    <col min="6929" max="6929" width="27.42578125" style="1" customWidth="1"/>
    <col min="6930" max="6931" width="11.42578125" style="1"/>
    <col min="6932" max="6932" width="13.7109375" style="1" customWidth="1"/>
    <col min="6933" max="7168" width="11.42578125" style="1"/>
    <col min="7169" max="7169" width="62.140625" style="1" customWidth="1"/>
    <col min="7170" max="7170" width="12" style="1" bestFit="1" customWidth="1"/>
    <col min="7171" max="7171" width="7.7109375" style="1" customWidth="1"/>
    <col min="7172" max="7172" width="12" style="1" bestFit="1" customWidth="1"/>
    <col min="7173" max="7173" width="23.42578125" style="1" customWidth="1"/>
    <col min="7174" max="7176" width="11.42578125" style="1"/>
    <col min="7177" max="7177" width="26.42578125" style="1" customWidth="1"/>
    <col min="7178" max="7180" width="11.42578125" style="1"/>
    <col min="7181" max="7181" width="36.42578125" style="1" customWidth="1"/>
    <col min="7182" max="7184" width="11.42578125" style="1"/>
    <col min="7185" max="7185" width="27.42578125" style="1" customWidth="1"/>
    <col min="7186" max="7187" width="11.42578125" style="1"/>
    <col min="7188" max="7188" width="13.7109375" style="1" customWidth="1"/>
    <col min="7189" max="7424" width="11.42578125" style="1"/>
    <col min="7425" max="7425" width="62.140625" style="1" customWidth="1"/>
    <col min="7426" max="7426" width="12" style="1" bestFit="1" customWidth="1"/>
    <col min="7427" max="7427" width="7.7109375" style="1" customWidth="1"/>
    <col min="7428" max="7428" width="12" style="1" bestFit="1" customWidth="1"/>
    <col min="7429" max="7429" width="23.42578125" style="1" customWidth="1"/>
    <col min="7430" max="7432" width="11.42578125" style="1"/>
    <col min="7433" max="7433" width="26.42578125" style="1" customWidth="1"/>
    <col min="7434" max="7436" width="11.42578125" style="1"/>
    <col min="7437" max="7437" width="36.42578125" style="1" customWidth="1"/>
    <col min="7438" max="7440" width="11.42578125" style="1"/>
    <col min="7441" max="7441" width="27.42578125" style="1" customWidth="1"/>
    <col min="7442" max="7443" width="11.42578125" style="1"/>
    <col min="7444" max="7444" width="13.7109375" style="1" customWidth="1"/>
    <col min="7445" max="7680" width="11.42578125" style="1"/>
    <col min="7681" max="7681" width="62.140625" style="1" customWidth="1"/>
    <col min="7682" max="7682" width="12" style="1" bestFit="1" customWidth="1"/>
    <col min="7683" max="7683" width="7.7109375" style="1" customWidth="1"/>
    <col min="7684" max="7684" width="12" style="1" bestFit="1" customWidth="1"/>
    <col min="7685" max="7685" width="23.42578125" style="1" customWidth="1"/>
    <col min="7686" max="7688" width="11.42578125" style="1"/>
    <col min="7689" max="7689" width="26.42578125" style="1" customWidth="1"/>
    <col min="7690" max="7692" width="11.42578125" style="1"/>
    <col min="7693" max="7693" width="36.42578125" style="1" customWidth="1"/>
    <col min="7694" max="7696" width="11.42578125" style="1"/>
    <col min="7697" max="7697" width="27.42578125" style="1" customWidth="1"/>
    <col min="7698" max="7699" width="11.42578125" style="1"/>
    <col min="7700" max="7700" width="13.7109375" style="1" customWidth="1"/>
    <col min="7701" max="7936" width="11.42578125" style="1"/>
    <col min="7937" max="7937" width="62.140625" style="1" customWidth="1"/>
    <col min="7938" max="7938" width="12" style="1" bestFit="1" customWidth="1"/>
    <col min="7939" max="7939" width="7.7109375" style="1" customWidth="1"/>
    <col min="7940" max="7940" width="12" style="1" bestFit="1" customWidth="1"/>
    <col min="7941" max="7941" width="23.42578125" style="1" customWidth="1"/>
    <col min="7942" max="7944" width="11.42578125" style="1"/>
    <col min="7945" max="7945" width="26.42578125" style="1" customWidth="1"/>
    <col min="7946" max="7948" width="11.42578125" style="1"/>
    <col min="7949" max="7949" width="36.42578125" style="1" customWidth="1"/>
    <col min="7950" max="7952" width="11.42578125" style="1"/>
    <col min="7953" max="7953" width="27.42578125" style="1" customWidth="1"/>
    <col min="7954" max="7955" width="11.42578125" style="1"/>
    <col min="7956" max="7956" width="13.7109375" style="1" customWidth="1"/>
    <col min="7957" max="8192" width="11.42578125" style="1"/>
    <col min="8193" max="8193" width="62.140625" style="1" customWidth="1"/>
    <col min="8194" max="8194" width="12" style="1" bestFit="1" customWidth="1"/>
    <col min="8195" max="8195" width="7.7109375" style="1" customWidth="1"/>
    <col min="8196" max="8196" width="12" style="1" bestFit="1" customWidth="1"/>
    <col min="8197" max="8197" width="23.42578125" style="1" customWidth="1"/>
    <col min="8198" max="8200" width="11.42578125" style="1"/>
    <col min="8201" max="8201" width="26.42578125" style="1" customWidth="1"/>
    <col min="8202" max="8204" width="11.42578125" style="1"/>
    <col min="8205" max="8205" width="36.42578125" style="1" customWidth="1"/>
    <col min="8206" max="8208" width="11.42578125" style="1"/>
    <col min="8209" max="8209" width="27.42578125" style="1" customWidth="1"/>
    <col min="8210" max="8211" width="11.42578125" style="1"/>
    <col min="8212" max="8212" width="13.7109375" style="1" customWidth="1"/>
    <col min="8213" max="8448" width="11.42578125" style="1"/>
    <col min="8449" max="8449" width="62.140625" style="1" customWidth="1"/>
    <col min="8450" max="8450" width="12" style="1" bestFit="1" customWidth="1"/>
    <col min="8451" max="8451" width="7.7109375" style="1" customWidth="1"/>
    <col min="8452" max="8452" width="12" style="1" bestFit="1" customWidth="1"/>
    <col min="8453" max="8453" width="23.42578125" style="1" customWidth="1"/>
    <col min="8454" max="8456" width="11.42578125" style="1"/>
    <col min="8457" max="8457" width="26.42578125" style="1" customWidth="1"/>
    <col min="8458" max="8460" width="11.42578125" style="1"/>
    <col min="8461" max="8461" width="36.42578125" style="1" customWidth="1"/>
    <col min="8462" max="8464" width="11.42578125" style="1"/>
    <col min="8465" max="8465" width="27.42578125" style="1" customWidth="1"/>
    <col min="8466" max="8467" width="11.42578125" style="1"/>
    <col min="8468" max="8468" width="13.7109375" style="1" customWidth="1"/>
    <col min="8469" max="8704" width="11.42578125" style="1"/>
    <col min="8705" max="8705" width="62.140625" style="1" customWidth="1"/>
    <col min="8706" max="8706" width="12" style="1" bestFit="1" customWidth="1"/>
    <col min="8707" max="8707" width="7.7109375" style="1" customWidth="1"/>
    <col min="8708" max="8708" width="12" style="1" bestFit="1" customWidth="1"/>
    <col min="8709" max="8709" width="23.42578125" style="1" customWidth="1"/>
    <col min="8710" max="8712" width="11.42578125" style="1"/>
    <col min="8713" max="8713" width="26.42578125" style="1" customWidth="1"/>
    <col min="8714" max="8716" width="11.42578125" style="1"/>
    <col min="8717" max="8717" width="36.42578125" style="1" customWidth="1"/>
    <col min="8718" max="8720" width="11.42578125" style="1"/>
    <col min="8721" max="8721" width="27.42578125" style="1" customWidth="1"/>
    <col min="8722" max="8723" width="11.42578125" style="1"/>
    <col min="8724" max="8724" width="13.7109375" style="1" customWidth="1"/>
    <col min="8725" max="8960" width="11.42578125" style="1"/>
    <col min="8961" max="8961" width="62.140625" style="1" customWidth="1"/>
    <col min="8962" max="8962" width="12" style="1" bestFit="1" customWidth="1"/>
    <col min="8963" max="8963" width="7.7109375" style="1" customWidth="1"/>
    <col min="8964" max="8964" width="12" style="1" bestFit="1" customWidth="1"/>
    <col min="8965" max="8965" width="23.42578125" style="1" customWidth="1"/>
    <col min="8966" max="8968" width="11.42578125" style="1"/>
    <col min="8969" max="8969" width="26.42578125" style="1" customWidth="1"/>
    <col min="8970" max="8972" width="11.42578125" style="1"/>
    <col min="8973" max="8973" width="36.42578125" style="1" customWidth="1"/>
    <col min="8974" max="8976" width="11.42578125" style="1"/>
    <col min="8977" max="8977" width="27.42578125" style="1" customWidth="1"/>
    <col min="8978" max="8979" width="11.42578125" style="1"/>
    <col min="8980" max="8980" width="13.7109375" style="1" customWidth="1"/>
    <col min="8981" max="9216" width="11.42578125" style="1"/>
    <col min="9217" max="9217" width="62.140625" style="1" customWidth="1"/>
    <col min="9218" max="9218" width="12" style="1" bestFit="1" customWidth="1"/>
    <col min="9219" max="9219" width="7.7109375" style="1" customWidth="1"/>
    <col min="9220" max="9220" width="12" style="1" bestFit="1" customWidth="1"/>
    <col min="9221" max="9221" width="23.42578125" style="1" customWidth="1"/>
    <col min="9222" max="9224" width="11.42578125" style="1"/>
    <col min="9225" max="9225" width="26.42578125" style="1" customWidth="1"/>
    <col min="9226" max="9228" width="11.42578125" style="1"/>
    <col min="9229" max="9229" width="36.42578125" style="1" customWidth="1"/>
    <col min="9230" max="9232" width="11.42578125" style="1"/>
    <col min="9233" max="9233" width="27.42578125" style="1" customWidth="1"/>
    <col min="9234" max="9235" width="11.42578125" style="1"/>
    <col min="9236" max="9236" width="13.7109375" style="1" customWidth="1"/>
    <col min="9237" max="9472" width="11.42578125" style="1"/>
    <col min="9473" max="9473" width="62.140625" style="1" customWidth="1"/>
    <col min="9474" max="9474" width="12" style="1" bestFit="1" customWidth="1"/>
    <col min="9475" max="9475" width="7.7109375" style="1" customWidth="1"/>
    <col min="9476" max="9476" width="12" style="1" bestFit="1" customWidth="1"/>
    <col min="9477" max="9477" width="23.42578125" style="1" customWidth="1"/>
    <col min="9478" max="9480" width="11.42578125" style="1"/>
    <col min="9481" max="9481" width="26.42578125" style="1" customWidth="1"/>
    <col min="9482" max="9484" width="11.42578125" style="1"/>
    <col min="9485" max="9485" width="36.42578125" style="1" customWidth="1"/>
    <col min="9486" max="9488" width="11.42578125" style="1"/>
    <col min="9489" max="9489" width="27.42578125" style="1" customWidth="1"/>
    <col min="9490" max="9491" width="11.42578125" style="1"/>
    <col min="9492" max="9492" width="13.7109375" style="1" customWidth="1"/>
    <col min="9493" max="9728" width="11.42578125" style="1"/>
    <col min="9729" max="9729" width="62.140625" style="1" customWidth="1"/>
    <col min="9730" max="9730" width="12" style="1" bestFit="1" customWidth="1"/>
    <col min="9731" max="9731" width="7.7109375" style="1" customWidth="1"/>
    <col min="9732" max="9732" width="12" style="1" bestFit="1" customWidth="1"/>
    <col min="9733" max="9733" width="23.42578125" style="1" customWidth="1"/>
    <col min="9734" max="9736" width="11.42578125" style="1"/>
    <col min="9737" max="9737" width="26.42578125" style="1" customWidth="1"/>
    <col min="9738" max="9740" width="11.42578125" style="1"/>
    <col min="9741" max="9741" width="36.42578125" style="1" customWidth="1"/>
    <col min="9742" max="9744" width="11.42578125" style="1"/>
    <col min="9745" max="9745" width="27.42578125" style="1" customWidth="1"/>
    <col min="9746" max="9747" width="11.42578125" style="1"/>
    <col min="9748" max="9748" width="13.7109375" style="1" customWidth="1"/>
    <col min="9749" max="9984" width="11.42578125" style="1"/>
    <col min="9985" max="9985" width="62.140625" style="1" customWidth="1"/>
    <col min="9986" max="9986" width="12" style="1" bestFit="1" customWidth="1"/>
    <col min="9987" max="9987" width="7.7109375" style="1" customWidth="1"/>
    <col min="9988" max="9988" width="12" style="1" bestFit="1" customWidth="1"/>
    <col min="9989" max="9989" width="23.42578125" style="1" customWidth="1"/>
    <col min="9990" max="9992" width="11.42578125" style="1"/>
    <col min="9993" max="9993" width="26.42578125" style="1" customWidth="1"/>
    <col min="9994" max="9996" width="11.42578125" style="1"/>
    <col min="9997" max="9997" width="36.42578125" style="1" customWidth="1"/>
    <col min="9998" max="10000" width="11.42578125" style="1"/>
    <col min="10001" max="10001" width="27.42578125" style="1" customWidth="1"/>
    <col min="10002" max="10003" width="11.42578125" style="1"/>
    <col min="10004" max="10004" width="13.7109375" style="1" customWidth="1"/>
    <col min="10005" max="10240" width="11.42578125" style="1"/>
    <col min="10241" max="10241" width="62.140625" style="1" customWidth="1"/>
    <col min="10242" max="10242" width="12" style="1" bestFit="1" customWidth="1"/>
    <col min="10243" max="10243" width="7.7109375" style="1" customWidth="1"/>
    <col min="10244" max="10244" width="12" style="1" bestFit="1" customWidth="1"/>
    <col min="10245" max="10245" width="23.42578125" style="1" customWidth="1"/>
    <col min="10246" max="10248" width="11.42578125" style="1"/>
    <col min="10249" max="10249" width="26.42578125" style="1" customWidth="1"/>
    <col min="10250" max="10252" width="11.42578125" style="1"/>
    <col min="10253" max="10253" width="36.42578125" style="1" customWidth="1"/>
    <col min="10254" max="10256" width="11.42578125" style="1"/>
    <col min="10257" max="10257" width="27.42578125" style="1" customWidth="1"/>
    <col min="10258" max="10259" width="11.42578125" style="1"/>
    <col min="10260" max="10260" width="13.7109375" style="1" customWidth="1"/>
    <col min="10261" max="10496" width="11.42578125" style="1"/>
    <col min="10497" max="10497" width="62.140625" style="1" customWidth="1"/>
    <col min="10498" max="10498" width="12" style="1" bestFit="1" customWidth="1"/>
    <col min="10499" max="10499" width="7.7109375" style="1" customWidth="1"/>
    <col min="10500" max="10500" width="12" style="1" bestFit="1" customWidth="1"/>
    <col min="10501" max="10501" width="23.42578125" style="1" customWidth="1"/>
    <col min="10502" max="10504" width="11.42578125" style="1"/>
    <col min="10505" max="10505" width="26.42578125" style="1" customWidth="1"/>
    <col min="10506" max="10508" width="11.42578125" style="1"/>
    <col min="10509" max="10509" width="36.42578125" style="1" customWidth="1"/>
    <col min="10510" max="10512" width="11.42578125" style="1"/>
    <col min="10513" max="10513" width="27.42578125" style="1" customWidth="1"/>
    <col min="10514" max="10515" width="11.42578125" style="1"/>
    <col min="10516" max="10516" width="13.7109375" style="1" customWidth="1"/>
    <col min="10517" max="10752" width="11.42578125" style="1"/>
    <col min="10753" max="10753" width="62.140625" style="1" customWidth="1"/>
    <col min="10754" max="10754" width="12" style="1" bestFit="1" customWidth="1"/>
    <col min="10755" max="10755" width="7.7109375" style="1" customWidth="1"/>
    <col min="10756" max="10756" width="12" style="1" bestFit="1" customWidth="1"/>
    <col min="10757" max="10757" width="23.42578125" style="1" customWidth="1"/>
    <col min="10758" max="10760" width="11.42578125" style="1"/>
    <col min="10761" max="10761" width="26.42578125" style="1" customWidth="1"/>
    <col min="10762" max="10764" width="11.42578125" style="1"/>
    <col min="10765" max="10765" width="36.42578125" style="1" customWidth="1"/>
    <col min="10766" max="10768" width="11.42578125" style="1"/>
    <col min="10769" max="10769" width="27.42578125" style="1" customWidth="1"/>
    <col min="10770" max="10771" width="11.42578125" style="1"/>
    <col min="10772" max="10772" width="13.7109375" style="1" customWidth="1"/>
    <col min="10773" max="11008" width="11.42578125" style="1"/>
    <col min="11009" max="11009" width="62.140625" style="1" customWidth="1"/>
    <col min="11010" max="11010" width="12" style="1" bestFit="1" customWidth="1"/>
    <col min="11011" max="11011" width="7.7109375" style="1" customWidth="1"/>
    <col min="11012" max="11012" width="12" style="1" bestFit="1" customWidth="1"/>
    <col min="11013" max="11013" width="23.42578125" style="1" customWidth="1"/>
    <col min="11014" max="11016" width="11.42578125" style="1"/>
    <col min="11017" max="11017" width="26.42578125" style="1" customWidth="1"/>
    <col min="11018" max="11020" width="11.42578125" style="1"/>
    <col min="11021" max="11021" width="36.42578125" style="1" customWidth="1"/>
    <col min="11022" max="11024" width="11.42578125" style="1"/>
    <col min="11025" max="11025" width="27.42578125" style="1" customWidth="1"/>
    <col min="11026" max="11027" width="11.42578125" style="1"/>
    <col min="11028" max="11028" width="13.7109375" style="1" customWidth="1"/>
    <col min="11029" max="11264" width="11.42578125" style="1"/>
    <col min="11265" max="11265" width="62.140625" style="1" customWidth="1"/>
    <col min="11266" max="11266" width="12" style="1" bestFit="1" customWidth="1"/>
    <col min="11267" max="11267" width="7.7109375" style="1" customWidth="1"/>
    <col min="11268" max="11268" width="12" style="1" bestFit="1" customWidth="1"/>
    <col min="11269" max="11269" width="23.42578125" style="1" customWidth="1"/>
    <col min="11270" max="11272" width="11.42578125" style="1"/>
    <col min="11273" max="11273" width="26.42578125" style="1" customWidth="1"/>
    <col min="11274" max="11276" width="11.42578125" style="1"/>
    <col min="11277" max="11277" width="36.42578125" style="1" customWidth="1"/>
    <col min="11278" max="11280" width="11.42578125" style="1"/>
    <col min="11281" max="11281" width="27.42578125" style="1" customWidth="1"/>
    <col min="11282" max="11283" width="11.42578125" style="1"/>
    <col min="11284" max="11284" width="13.7109375" style="1" customWidth="1"/>
    <col min="11285" max="11520" width="11.42578125" style="1"/>
    <col min="11521" max="11521" width="62.140625" style="1" customWidth="1"/>
    <col min="11522" max="11522" width="12" style="1" bestFit="1" customWidth="1"/>
    <col min="11523" max="11523" width="7.7109375" style="1" customWidth="1"/>
    <col min="11524" max="11524" width="12" style="1" bestFit="1" customWidth="1"/>
    <col min="11525" max="11525" width="23.42578125" style="1" customWidth="1"/>
    <col min="11526" max="11528" width="11.42578125" style="1"/>
    <col min="11529" max="11529" width="26.42578125" style="1" customWidth="1"/>
    <col min="11530" max="11532" width="11.42578125" style="1"/>
    <col min="11533" max="11533" width="36.42578125" style="1" customWidth="1"/>
    <col min="11534" max="11536" width="11.42578125" style="1"/>
    <col min="11537" max="11537" width="27.42578125" style="1" customWidth="1"/>
    <col min="11538" max="11539" width="11.42578125" style="1"/>
    <col min="11540" max="11540" width="13.7109375" style="1" customWidth="1"/>
    <col min="11541" max="11776" width="11.42578125" style="1"/>
    <col min="11777" max="11777" width="62.140625" style="1" customWidth="1"/>
    <col min="11778" max="11778" width="12" style="1" bestFit="1" customWidth="1"/>
    <col min="11779" max="11779" width="7.7109375" style="1" customWidth="1"/>
    <col min="11780" max="11780" width="12" style="1" bestFit="1" customWidth="1"/>
    <col min="11781" max="11781" width="23.42578125" style="1" customWidth="1"/>
    <col min="11782" max="11784" width="11.42578125" style="1"/>
    <col min="11785" max="11785" width="26.42578125" style="1" customWidth="1"/>
    <col min="11786" max="11788" width="11.42578125" style="1"/>
    <col min="11789" max="11789" width="36.42578125" style="1" customWidth="1"/>
    <col min="11790" max="11792" width="11.42578125" style="1"/>
    <col min="11793" max="11793" width="27.42578125" style="1" customWidth="1"/>
    <col min="11794" max="11795" width="11.42578125" style="1"/>
    <col min="11796" max="11796" width="13.7109375" style="1" customWidth="1"/>
    <col min="11797" max="12032" width="11.42578125" style="1"/>
    <col min="12033" max="12033" width="62.140625" style="1" customWidth="1"/>
    <col min="12034" max="12034" width="12" style="1" bestFit="1" customWidth="1"/>
    <col min="12035" max="12035" width="7.7109375" style="1" customWidth="1"/>
    <col min="12036" max="12036" width="12" style="1" bestFit="1" customWidth="1"/>
    <col min="12037" max="12037" width="23.42578125" style="1" customWidth="1"/>
    <col min="12038" max="12040" width="11.42578125" style="1"/>
    <col min="12041" max="12041" width="26.42578125" style="1" customWidth="1"/>
    <col min="12042" max="12044" width="11.42578125" style="1"/>
    <col min="12045" max="12045" width="36.42578125" style="1" customWidth="1"/>
    <col min="12046" max="12048" width="11.42578125" style="1"/>
    <col min="12049" max="12049" width="27.42578125" style="1" customWidth="1"/>
    <col min="12050" max="12051" width="11.42578125" style="1"/>
    <col min="12052" max="12052" width="13.7109375" style="1" customWidth="1"/>
    <col min="12053" max="12288" width="11.42578125" style="1"/>
    <col min="12289" max="12289" width="62.140625" style="1" customWidth="1"/>
    <col min="12290" max="12290" width="12" style="1" bestFit="1" customWidth="1"/>
    <col min="12291" max="12291" width="7.7109375" style="1" customWidth="1"/>
    <col min="12292" max="12292" width="12" style="1" bestFit="1" customWidth="1"/>
    <col min="12293" max="12293" width="23.42578125" style="1" customWidth="1"/>
    <col min="12294" max="12296" width="11.42578125" style="1"/>
    <col min="12297" max="12297" width="26.42578125" style="1" customWidth="1"/>
    <col min="12298" max="12300" width="11.42578125" style="1"/>
    <col min="12301" max="12301" width="36.42578125" style="1" customWidth="1"/>
    <col min="12302" max="12304" width="11.42578125" style="1"/>
    <col min="12305" max="12305" width="27.42578125" style="1" customWidth="1"/>
    <col min="12306" max="12307" width="11.42578125" style="1"/>
    <col min="12308" max="12308" width="13.7109375" style="1" customWidth="1"/>
    <col min="12309" max="12544" width="11.42578125" style="1"/>
    <col min="12545" max="12545" width="62.140625" style="1" customWidth="1"/>
    <col min="12546" max="12546" width="12" style="1" bestFit="1" customWidth="1"/>
    <col min="12547" max="12547" width="7.7109375" style="1" customWidth="1"/>
    <col min="12548" max="12548" width="12" style="1" bestFit="1" customWidth="1"/>
    <col min="12549" max="12549" width="23.42578125" style="1" customWidth="1"/>
    <col min="12550" max="12552" width="11.42578125" style="1"/>
    <col min="12553" max="12553" width="26.42578125" style="1" customWidth="1"/>
    <col min="12554" max="12556" width="11.42578125" style="1"/>
    <col min="12557" max="12557" width="36.42578125" style="1" customWidth="1"/>
    <col min="12558" max="12560" width="11.42578125" style="1"/>
    <col min="12561" max="12561" width="27.42578125" style="1" customWidth="1"/>
    <col min="12562" max="12563" width="11.42578125" style="1"/>
    <col min="12564" max="12564" width="13.7109375" style="1" customWidth="1"/>
    <col min="12565" max="12800" width="11.42578125" style="1"/>
    <col min="12801" max="12801" width="62.140625" style="1" customWidth="1"/>
    <col min="12802" max="12802" width="12" style="1" bestFit="1" customWidth="1"/>
    <col min="12803" max="12803" width="7.7109375" style="1" customWidth="1"/>
    <col min="12804" max="12804" width="12" style="1" bestFit="1" customWidth="1"/>
    <col min="12805" max="12805" width="23.42578125" style="1" customWidth="1"/>
    <col min="12806" max="12808" width="11.42578125" style="1"/>
    <col min="12809" max="12809" width="26.42578125" style="1" customWidth="1"/>
    <col min="12810" max="12812" width="11.42578125" style="1"/>
    <col min="12813" max="12813" width="36.42578125" style="1" customWidth="1"/>
    <col min="12814" max="12816" width="11.42578125" style="1"/>
    <col min="12817" max="12817" width="27.42578125" style="1" customWidth="1"/>
    <col min="12818" max="12819" width="11.42578125" style="1"/>
    <col min="12820" max="12820" width="13.7109375" style="1" customWidth="1"/>
    <col min="12821" max="13056" width="11.42578125" style="1"/>
    <col min="13057" max="13057" width="62.140625" style="1" customWidth="1"/>
    <col min="13058" max="13058" width="12" style="1" bestFit="1" customWidth="1"/>
    <col min="13059" max="13059" width="7.7109375" style="1" customWidth="1"/>
    <col min="13060" max="13060" width="12" style="1" bestFit="1" customWidth="1"/>
    <col min="13061" max="13061" width="23.42578125" style="1" customWidth="1"/>
    <col min="13062" max="13064" width="11.42578125" style="1"/>
    <col min="13065" max="13065" width="26.42578125" style="1" customWidth="1"/>
    <col min="13066" max="13068" width="11.42578125" style="1"/>
    <col min="13069" max="13069" width="36.42578125" style="1" customWidth="1"/>
    <col min="13070" max="13072" width="11.42578125" style="1"/>
    <col min="13073" max="13073" width="27.42578125" style="1" customWidth="1"/>
    <col min="13074" max="13075" width="11.42578125" style="1"/>
    <col min="13076" max="13076" width="13.7109375" style="1" customWidth="1"/>
    <col min="13077" max="13312" width="11.42578125" style="1"/>
    <col min="13313" max="13313" width="62.140625" style="1" customWidth="1"/>
    <col min="13314" max="13314" width="12" style="1" bestFit="1" customWidth="1"/>
    <col min="13315" max="13315" width="7.7109375" style="1" customWidth="1"/>
    <col min="13316" max="13316" width="12" style="1" bestFit="1" customWidth="1"/>
    <col min="13317" max="13317" width="23.42578125" style="1" customWidth="1"/>
    <col min="13318" max="13320" width="11.42578125" style="1"/>
    <col min="13321" max="13321" width="26.42578125" style="1" customWidth="1"/>
    <col min="13322" max="13324" width="11.42578125" style="1"/>
    <col min="13325" max="13325" width="36.42578125" style="1" customWidth="1"/>
    <col min="13326" max="13328" width="11.42578125" style="1"/>
    <col min="13329" max="13329" width="27.42578125" style="1" customWidth="1"/>
    <col min="13330" max="13331" width="11.42578125" style="1"/>
    <col min="13332" max="13332" width="13.7109375" style="1" customWidth="1"/>
    <col min="13333" max="13568" width="11.42578125" style="1"/>
    <col min="13569" max="13569" width="62.140625" style="1" customWidth="1"/>
    <col min="13570" max="13570" width="12" style="1" bestFit="1" customWidth="1"/>
    <col min="13571" max="13571" width="7.7109375" style="1" customWidth="1"/>
    <col min="13572" max="13572" width="12" style="1" bestFit="1" customWidth="1"/>
    <col min="13573" max="13573" width="23.42578125" style="1" customWidth="1"/>
    <col min="13574" max="13576" width="11.42578125" style="1"/>
    <col min="13577" max="13577" width="26.42578125" style="1" customWidth="1"/>
    <col min="13578" max="13580" width="11.42578125" style="1"/>
    <col min="13581" max="13581" width="36.42578125" style="1" customWidth="1"/>
    <col min="13582" max="13584" width="11.42578125" style="1"/>
    <col min="13585" max="13585" width="27.42578125" style="1" customWidth="1"/>
    <col min="13586" max="13587" width="11.42578125" style="1"/>
    <col min="13588" max="13588" width="13.7109375" style="1" customWidth="1"/>
    <col min="13589" max="13824" width="11.42578125" style="1"/>
    <col min="13825" max="13825" width="62.140625" style="1" customWidth="1"/>
    <col min="13826" max="13826" width="12" style="1" bestFit="1" customWidth="1"/>
    <col min="13827" max="13827" width="7.7109375" style="1" customWidth="1"/>
    <col min="13828" max="13828" width="12" style="1" bestFit="1" customWidth="1"/>
    <col min="13829" max="13829" width="23.42578125" style="1" customWidth="1"/>
    <col min="13830" max="13832" width="11.42578125" style="1"/>
    <col min="13833" max="13833" width="26.42578125" style="1" customWidth="1"/>
    <col min="13834" max="13836" width="11.42578125" style="1"/>
    <col min="13837" max="13837" width="36.42578125" style="1" customWidth="1"/>
    <col min="13838" max="13840" width="11.42578125" style="1"/>
    <col min="13841" max="13841" width="27.42578125" style="1" customWidth="1"/>
    <col min="13842" max="13843" width="11.42578125" style="1"/>
    <col min="13844" max="13844" width="13.7109375" style="1" customWidth="1"/>
    <col min="13845" max="14080" width="11.42578125" style="1"/>
    <col min="14081" max="14081" width="62.140625" style="1" customWidth="1"/>
    <col min="14082" max="14082" width="12" style="1" bestFit="1" customWidth="1"/>
    <col min="14083" max="14083" width="7.7109375" style="1" customWidth="1"/>
    <col min="14084" max="14084" width="12" style="1" bestFit="1" customWidth="1"/>
    <col min="14085" max="14085" width="23.42578125" style="1" customWidth="1"/>
    <col min="14086" max="14088" width="11.42578125" style="1"/>
    <col min="14089" max="14089" width="26.42578125" style="1" customWidth="1"/>
    <col min="14090" max="14092" width="11.42578125" style="1"/>
    <col min="14093" max="14093" width="36.42578125" style="1" customWidth="1"/>
    <col min="14094" max="14096" width="11.42578125" style="1"/>
    <col min="14097" max="14097" width="27.42578125" style="1" customWidth="1"/>
    <col min="14098" max="14099" width="11.42578125" style="1"/>
    <col min="14100" max="14100" width="13.7109375" style="1" customWidth="1"/>
    <col min="14101" max="14336" width="11.42578125" style="1"/>
    <col min="14337" max="14337" width="62.140625" style="1" customWidth="1"/>
    <col min="14338" max="14338" width="12" style="1" bestFit="1" customWidth="1"/>
    <col min="14339" max="14339" width="7.7109375" style="1" customWidth="1"/>
    <col min="14340" max="14340" width="12" style="1" bestFit="1" customWidth="1"/>
    <col min="14341" max="14341" width="23.42578125" style="1" customWidth="1"/>
    <col min="14342" max="14344" width="11.42578125" style="1"/>
    <col min="14345" max="14345" width="26.42578125" style="1" customWidth="1"/>
    <col min="14346" max="14348" width="11.42578125" style="1"/>
    <col min="14349" max="14349" width="36.42578125" style="1" customWidth="1"/>
    <col min="14350" max="14352" width="11.42578125" style="1"/>
    <col min="14353" max="14353" width="27.42578125" style="1" customWidth="1"/>
    <col min="14354" max="14355" width="11.42578125" style="1"/>
    <col min="14356" max="14356" width="13.7109375" style="1" customWidth="1"/>
    <col min="14357" max="14592" width="11.42578125" style="1"/>
    <col min="14593" max="14593" width="62.140625" style="1" customWidth="1"/>
    <col min="14594" max="14594" width="12" style="1" bestFit="1" customWidth="1"/>
    <col min="14595" max="14595" width="7.7109375" style="1" customWidth="1"/>
    <col min="14596" max="14596" width="12" style="1" bestFit="1" customWidth="1"/>
    <col min="14597" max="14597" width="23.42578125" style="1" customWidth="1"/>
    <col min="14598" max="14600" width="11.42578125" style="1"/>
    <col min="14601" max="14601" width="26.42578125" style="1" customWidth="1"/>
    <col min="14602" max="14604" width="11.42578125" style="1"/>
    <col min="14605" max="14605" width="36.42578125" style="1" customWidth="1"/>
    <col min="14606" max="14608" width="11.42578125" style="1"/>
    <col min="14609" max="14609" width="27.42578125" style="1" customWidth="1"/>
    <col min="14610" max="14611" width="11.42578125" style="1"/>
    <col min="14612" max="14612" width="13.7109375" style="1" customWidth="1"/>
    <col min="14613" max="14848" width="11.42578125" style="1"/>
    <col min="14849" max="14849" width="62.140625" style="1" customWidth="1"/>
    <col min="14850" max="14850" width="12" style="1" bestFit="1" customWidth="1"/>
    <col min="14851" max="14851" width="7.7109375" style="1" customWidth="1"/>
    <col min="14852" max="14852" width="12" style="1" bestFit="1" customWidth="1"/>
    <col min="14853" max="14853" width="23.42578125" style="1" customWidth="1"/>
    <col min="14854" max="14856" width="11.42578125" style="1"/>
    <col min="14857" max="14857" width="26.42578125" style="1" customWidth="1"/>
    <col min="14858" max="14860" width="11.42578125" style="1"/>
    <col min="14861" max="14861" width="36.42578125" style="1" customWidth="1"/>
    <col min="14862" max="14864" width="11.42578125" style="1"/>
    <col min="14865" max="14865" width="27.42578125" style="1" customWidth="1"/>
    <col min="14866" max="14867" width="11.42578125" style="1"/>
    <col min="14868" max="14868" width="13.7109375" style="1" customWidth="1"/>
    <col min="14869" max="15104" width="11.42578125" style="1"/>
    <col min="15105" max="15105" width="62.140625" style="1" customWidth="1"/>
    <col min="15106" max="15106" width="12" style="1" bestFit="1" customWidth="1"/>
    <col min="15107" max="15107" width="7.7109375" style="1" customWidth="1"/>
    <col min="15108" max="15108" width="12" style="1" bestFit="1" customWidth="1"/>
    <col min="15109" max="15109" width="23.42578125" style="1" customWidth="1"/>
    <col min="15110" max="15112" width="11.42578125" style="1"/>
    <col min="15113" max="15113" width="26.42578125" style="1" customWidth="1"/>
    <col min="15114" max="15116" width="11.42578125" style="1"/>
    <col min="15117" max="15117" width="36.42578125" style="1" customWidth="1"/>
    <col min="15118" max="15120" width="11.42578125" style="1"/>
    <col min="15121" max="15121" width="27.42578125" style="1" customWidth="1"/>
    <col min="15122" max="15123" width="11.42578125" style="1"/>
    <col min="15124" max="15124" width="13.7109375" style="1" customWidth="1"/>
    <col min="15125" max="15360" width="11.42578125" style="1"/>
    <col min="15361" max="15361" width="62.140625" style="1" customWidth="1"/>
    <col min="15362" max="15362" width="12" style="1" bestFit="1" customWidth="1"/>
    <col min="15363" max="15363" width="7.7109375" style="1" customWidth="1"/>
    <col min="15364" max="15364" width="12" style="1" bestFit="1" customWidth="1"/>
    <col min="15365" max="15365" width="23.42578125" style="1" customWidth="1"/>
    <col min="15366" max="15368" width="11.42578125" style="1"/>
    <col min="15369" max="15369" width="26.42578125" style="1" customWidth="1"/>
    <col min="15370" max="15372" width="11.42578125" style="1"/>
    <col min="15373" max="15373" width="36.42578125" style="1" customWidth="1"/>
    <col min="15374" max="15376" width="11.42578125" style="1"/>
    <col min="15377" max="15377" width="27.42578125" style="1" customWidth="1"/>
    <col min="15378" max="15379" width="11.42578125" style="1"/>
    <col min="15380" max="15380" width="13.7109375" style="1" customWidth="1"/>
    <col min="15381" max="15616" width="11.42578125" style="1"/>
    <col min="15617" max="15617" width="62.140625" style="1" customWidth="1"/>
    <col min="15618" max="15618" width="12" style="1" bestFit="1" customWidth="1"/>
    <col min="15619" max="15619" width="7.7109375" style="1" customWidth="1"/>
    <col min="15620" max="15620" width="12" style="1" bestFit="1" customWidth="1"/>
    <col min="15621" max="15621" width="23.42578125" style="1" customWidth="1"/>
    <col min="15622" max="15624" width="11.42578125" style="1"/>
    <col min="15625" max="15625" width="26.42578125" style="1" customWidth="1"/>
    <col min="15626" max="15628" width="11.42578125" style="1"/>
    <col min="15629" max="15629" width="36.42578125" style="1" customWidth="1"/>
    <col min="15630" max="15632" width="11.42578125" style="1"/>
    <col min="15633" max="15633" width="27.42578125" style="1" customWidth="1"/>
    <col min="15634" max="15635" width="11.42578125" style="1"/>
    <col min="15636" max="15636" width="13.7109375" style="1" customWidth="1"/>
    <col min="15637" max="15872" width="11.42578125" style="1"/>
    <col min="15873" max="15873" width="62.140625" style="1" customWidth="1"/>
    <col min="15874" max="15874" width="12" style="1" bestFit="1" customWidth="1"/>
    <col min="15875" max="15875" width="7.7109375" style="1" customWidth="1"/>
    <col min="15876" max="15876" width="12" style="1" bestFit="1" customWidth="1"/>
    <col min="15877" max="15877" width="23.42578125" style="1" customWidth="1"/>
    <col min="15878" max="15880" width="11.42578125" style="1"/>
    <col min="15881" max="15881" width="26.42578125" style="1" customWidth="1"/>
    <col min="15882" max="15884" width="11.42578125" style="1"/>
    <col min="15885" max="15885" width="36.42578125" style="1" customWidth="1"/>
    <col min="15886" max="15888" width="11.42578125" style="1"/>
    <col min="15889" max="15889" width="27.42578125" style="1" customWidth="1"/>
    <col min="15890" max="15891" width="11.42578125" style="1"/>
    <col min="15892" max="15892" width="13.7109375" style="1" customWidth="1"/>
    <col min="15893" max="16128" width="11.42578125" style="1"/>
    <col min="16129" max="16129" width="62.140625" style="1" customWidth="1"/>
    <col min="16130" max="16130" width="12" style="1" bestFit="1" customWidth="1"/>
    <col min="16131" max="16131" width="7.7109375" style="1" customWidth="1"/>
    <col min="16132" max="16132" width="12" style="1" bestFit="1" customWidth="1"/>
    <col min="16133" max="16133" width="23.42578125" style="1" customWidth="1"/>
    <col min="16134" max="16136" width="11.42578125" style="1"/>
    <col min="16137" max="16137" width="26.42578125" style="1" customWidth="1"/>
    <col min="16138" max="16140" width="11.42578125" style="1"/>
    <col min="16141" max="16141" width="36.42578125" style="1" customWidth="1"/>
    <col min="16142" max="16144" width="11.42578125" style="1"/>
    <col min="16145" max="16145" width="27.42578125" style="1" customWidth="1"/>
    <col min="16146" max="16147" width="11.42578125" style="1"/>
    <col min="16148" max="16148" width="13.7109375" style="1" customWidth="1"/>
    <col min="16149" max="16384" width="11.42578125" style="1"/>
  </cols>
  <sheetData>
    <row r="1" spans="1:20" hidden="1" x14ac:dyDescent="0.2"/>
    <row r="2" spans="1:20" hidden="1" x14ac:dyDescent="0.2"/>
    <row r="3" spans="1:20" hidden="1" x14ac:dyDescent="0.2"/>
    <row r="4" spans="1:20" hidden="1" x14ac:dyDescent="0.2">
      <c r="A4" s="3" t="s">
        <v>38</v>
      </c>
      <c r="B4" s="3"/>
      <c r="C4" s="3"/>
      <c r="E4" s="3" t="s">
        <v>38</v>
      </c>
      <c r="F4" s="3"/>
      <c r="G4" s="3"/>
      <c r="I4" s="3" t="s">
        <v>38</v>
      </c>
      <c r="J4" s="3"/>
      <c r="K4" s="3"/>
      <c r="M4" s="3" t="s">
        <v>38</v>
      </c>
      <c r="N4" s="3"/>
      <c r="O4" s="3"/>
      <c r="Q4" s="3" t="s">
        <v>38</v>
      </c>
      <c r="R4" s="3"/>
      <c r="S4" s="3"/>
    </row>
    <row r="5" spans="1:20" hidden="1" x14ac:dyDescent="0.2">
      <c r="A5" s="4" t="s">
        <v>39</v>
      </c>
      <c r="B5" s="4"/>
      <c r="C5" s="4"/>
      <c r="E5" s="4" t="s">
        <v>39</v>
      </c>
      <c r="F5" s="4"/>
      <c r="G5" s="4"/>
      <c r="I5" s="4" t="s">
        <v>39</v>
      </c>
      <c r="J5" s="4"/>
      <c r="K5" s="4"/>
      <c r="M5" s="4" t="s">
        <v>39</v>
      </c>
      <c r="N5" s="4"/>
      <c r="O5" s="4"/>
      <c r="Q5" s="4" t="s">
        <v>39</v>
      </c>
      <c r="R5" s="4"/>
      <c r="S5" s="4"/>
    </row>
    <row r="6" spans="1:20" ht="13.5" hidden="1" thickBot="1" x14ac:dyDescent="0.25">
      <c r="A6" s="71"/>
      <c r="B6" s="71"/>
      <c r="C6" s="71"/>
      <c r="E6" s="71"/>
      <c r="F6" s="71"/>
      <c r="G6" s="71"/>
      <c r="I6" s="71"/>
      <c r="J6" s="71"/>
      <c r="K6" s="71"/>
      <c r="M6" s="71"/>
      <c r="N6" s="71"/>
      <c r="O6" s="71"/>
      <c r="Q6" s="71"/>
      <c r="R6" s="71"/>
      <c r="S6" s="71"/>
    </row>
    <row r="7" spans="1:20" ht="13.5" hidden="1" thickBot="1" x14ac:dyDescent="0.25">
      <c r="A7" s="72" t="s">
        <v>4</v>
      </c>
      <c r="B7" s="73" t="s">
        <v>12</v>
      </c>
      <c r="C7" s="72" t="s">
        <v>13</v>
      </c>
      <c r="E7" s="72" t="s">
        <v>4</v>
      </c>
      <c r="F7" s="73" t="s">
        <v>12</v>
      </c>
      <c r="G7" s="72" t="s">
        <v>13</v>
      </c>
      <c r="I7" s="72" t="s">
        <v>4</v>
      </c>
      <c r="J7" s="73" t="s">
        <v>12</v>
      </c>
      <c r="K7" s="72" t="s">
        <v>13</v>
      </c>
      <c r="M7" s="72" t="s">
        <v>4</v>
      </c>
      <c r="N7" s="73" t="s">
        <v>12</v>
      </c>
      <c r="O7" s="72" t="s">
        <v>13</v>
      </c>
      <c r="Q7" s="72" t="s">
        <v>4</v>
      </c>
      <c r="R7" s="73" t="s">
        <v>12</v>
      </c>
      <c r="S7" s="72" t="s">
        <v>13</v>
      </c>
    </row>
    <row r="8" spans="1:20" ht="13.5" hidden="1" thickBot="1" x14ac:dyDescent="0.25">
      <c r="A8" s="74"/>
      <c r="B8" s="73" t="s">
        <v>40</v>
      </c>
      <c r="C8" s="74"/>
      <c r="E8" s="74"/>
      <c r="F8" s="75">
        <v>38200</v>
      </c>
      <c r="G8" s="74"/>
      <c r="I8" s="74"/>
      <c r="J8" s="75">
        <v>38231</v>
      </c>
      <c r="K8" s="74"/>
      <c r="M8" s="74"/>
      <c r="N8" s="75">
        <v>38261</v>
      </c>
      <c r="O8" s="74"/>
      <c r="Q8" s="76"/>
      <c r="R8" s="73" t="s">
        <v>41</v>
      </c>
      <c r="S8" s="76"/>
    </row>
    <row r="9" spans="1:20" hidden="1" x14ac:dyDescent="0.2">
      <c r="A9" s="77" t="s">
        <v>15</v>
      </c>
      <c r="B9" s="78">
        <v>15246923</v>
      </c>
      <c r="C9" s="79">
        <v>100</v>
      </c>
      <c r="E9" s="77" t="s">
        <v>15</v>
      </c>
      <c r="F9" s="78">
        <v>1612177</v>
      </c>
      <c r="G9" s="79">
        <v>100</v>
      </c>
      <c r="I9" s="77" t="s">
        <v>15</v>
      </c>
      <c r="J9" s="78">
        <v>1695156</v>
      </c>
      <c r="K9" s="79">
        <v>100</v>
      </c>
      <c r="M9" s="77" t="s">
        <v>15</v>
      </c>
      <c r="N9" s="78">
        <v>1671718</v>
      </c>
      <c r="O9" s="79">
        <v>100</v>
      </c>
      <c r="Q9" s="77" t="s">
        <v>15</v>
      </c>
      <c r="R9" s="78">
        <v>4606869</v>
      </c>
      <c r="S9" s="79">
        <v>100</v>
      </c>
    </row>
    <row r="10" spans="1:20" hidden="1" x14ac:dyDescent="0.2">
      <c r="A10" s="80"/>
      <c r="B10" s="81"/>
      <c r="C10" s="81"/>
      <c r="E10" s="80"/>
      <c r="F10" s="81"/>
      <c r="G10" s="81"/>
      <c r="I10" s="80"/>
      <c r="J10" s="81"/>
      <c r="K10" s="81"/>
      <c r="M10" s="80"/>
      <c r="N10" s="81"/>
      <c r="O10" s="81"/>
      <c r="Q10" s="80"/>
      <c r="R10" s="81"/>
      <c r="S10" s="81"/>
    </row>
    <row r="11" spans="1:20" hidden="1" x14ac:dyDescent="0.2">
      <c r="A11" s="41" t="s">
        <v>42</v>
      </c>
      <c r="B11" s="82">
        <v>640805</v>
      </c>
      <c r="C11" s="83">
        <v>4.2</v>
      </c>
      <c r="E11" s="41" t="s">
        <v>42</v>
      </c>
      <c r="F11" s="82">
        <v>77637</v>
      </c>
      <c r="G11" s="83">
        <v>4.8</v>
      </c>
      <c r="I11" s="41" t="s">
        <v>42</v>
      </c>
      <c r="J11" s="82">
        <v>62392</v>
      </c>
      <c r="K11" s="83">
        <v>3.7</v>
      </c>
      <c r="M11" s="41" t="s">
        <v>42</v>
      </c>
      <c r="N11" s="82">
        <v>46162</v>
      </c>
      <c r="O11" s="83">
        <v>2.8</v>
      </c>
      <c r="Q11" s="84" t="s">
        <v>42</v>
      </c>
      <c r="R11" s="82">
        <v>128099</v>
      </c>
      <c r="S11" s="83">
        <v>2.8</v>
      </c>
      <c r="T11" s="69">
        <f>B11+F11+J11+N11+R11</f>
        <v>955095</v>
      </c>
    </row>
    <row r="12" spans="1:20" hidden="1" x14ac:dyDescent="0.2">
      <c r="A12" s="84" t="s">
        <v>43</v>
      </c>
      <c r="B12" s="82">
        <v>3829262</v>
      </c>
      <c r="C12" s="83">
        <v>25.1</v>
      </c>
      <c r="E12" s="84" t="s">
        <v>43</v>
      </c>
      <c r="F12" s="82">
        <v>479026</v>
      </c>
      <c r="G12" s="83">
        <v>29.7</v>
      </c>
      <c r="I12" s="84" t="s">
        <v>43</v>
      </c>
      <c r="J12" s="82">
        <v>504014</v>
      </c>
      <c r="K12" s="83">
        <v>29.7</v>
      </c>
      <c r="M12" s="84" t="s">
        <v>43</v>
      </c>
      <c r="N12" s="82">
        <v>477793</v>
      </c>
      <c r="O12" s="83">
        <v>28.6</v>
      </c>
      <c r="Q12" s="84" t="s">
        <v>43</v>
      </c>
      <c r="R12" s="82">
        <v>926486</v>
      </c>
      <c r="S12" s="83">
        <v>20.100000000000001</v>
      </c>
      <c r="T12" s="69">
        <f t="shared" ref="T12:T18" si="0">B12+F12+J12+N12+R12</f>
        <v>6216581</v>
      </c>
    </row>
    <row r="13" spans="1:20" hidden="1" x14ac:dyDescent="0.2">
      <c r="A13" s="84" t="s">
        <v>44</v>
      </c>
      <c r="B13" s="82">
        <v>9994426</v>
      </c>
      <c r="C13" s="83">
        <v>65.599999999999994</v>
      </c>
      <c r="E13" s="84" t="s">
        <v>44</v>
      </c>
      <c r="F13" s="82">
        <v>780903</v>
      </c>
      <c r="G13" s="83">
        <v>48.4</v>
      </c>
      <c r="I13" s="84" t="s">
        <v>44</v>
      </c>
      <c r="J13" s="82">
        <v>941966</v>
      </c>
      <c r="K13" s="83">
        <v>55.6</v>
      </c>
      <c r="M13" s="84" t="s">
        <v>44</v>
      </c>
      <c r="N13" s="82">
        <v>750086</v>
      </c>
      <c r="O13" s="83">
        <v>44.9</v>
      </c>
      <c r="Q13" s="84" t="s">
        <v>44</v>
      </c>
      <c r="R13" s="82">
        <v>2886871</v>
      </c>
      <c r="S13" s="83">
        <v>62.7</v>
      </c>
      <c r="T13" s="69">
        <f t="shared" si="0"/>
        <v>15354252</v>
      </c>
    </row>
    <row r="14" spans="1:20" hidden="1" x14ac:dyDescent="0.2">
      <c r="A14" s="84" t="s">
        <v>45</v>
      </c>
      <c r="B14" s="82">
        <v>292767</v>
      </c>
      <c r="C14" s="83">
        <v>1.9</v>
      </c>
      <c r="E14" s="84" t="s">
        <v>46</v>
      </c>
      <c r="F14" s="82">
        <v>91857</v>
      </c>
      <c r="G14" s="83">
        <v>5.7</v>
      </c>
      <c r="I14" s="84" t="s">
        <v>46</v>
      </c>
      <c r="J14" s="82">
        <v>52559</v>
      </c>
      <c r="K14" s="83">
        <v>3.1</v>
      </c>
      <c r="M14" s="84" t="s">
        <v>46</v>
      </c>
      <c r="N14" s="82">
        <v>62556</v>
      </c>
      <c r="O14" s="83">
        <v>3.7</v>
      </c>
      <c r="Q14" s="84" t="s">
        <v>45</v>
      </c>
      <c r="R14" s="82">
        <v>121629</v>
      </c>
      <c r="S14" s="83">
        <v>2.6</v>
      </c>
      <c r="T14" s="69">
        <f t="shared" si="0"/>
        <v>621368</v>
      </c>
    </row>
    <row r="15" spans="1:20" hidden="1" x14ac:dyDescent="0.2">
      <c r="A15" s="84" t="s">
        <v>47</v>
      </c>
      <c r="B15" s="82">
        <v>241426</v>
      </c>
      <c r="C15" s="83">
        <v>1.6</v>
      </c>
      <c r="E15" s="84" t="s">
        <v>47</v>
      </c>
      <c r="F15" s="82">
        <v>39776</v>
      </c>
      <c r="G15" s="83">
        <v>2.5</v>
      </c>
      <c r="I15" s="84" t="s">
        <v>47</v>
      </c>
      <c r="J15" s="82">
        <v>39724</v>
      </c>
      <c r="K15" s="83">
        <v>2.2999999999999998</v>
      </c>
      <c r="M15" s="84" t="s">
        <v>47</v>
      </c>
      <c r="N15" s="82">
        <v>39721</v>
      </c>
      <c r="O15" s="83">
        <v>2.4</v>
      </c>
      <c r="Q15" s="84" t="s">
        <v>47</v>
      </c>
      <c r="R15" s="82">
        <v>230777</v>
      </c>
      <c r="S15" s="83"/>
      <c r="T15" s="69">
        <f t="shared" si="0"/>
        <v>591424</v>
      </c>
    </row>
    <row r="16" spans="1:20" hidden="1" x14ac:dyDescent="0.2">
      <c r="A16" s="84" t="s">
        <v>48</v>
      </c>
      <c r="B16" s="82">
        <v>78899</v>
      </c>
      <c r="C16" s="83">
        <v>0.5</v>
      </c>
      <c r="E16" s="84" t="s">
        <v>48</v>
      </c>
      <c r="F16" s="82">
        <v>75781</v>
      </c>
      <c r="G16" s="83">
        <v>4.7</v>
      </c>
      <c r="I16" s="84" t="s">
        <v>49</v>
      </c>
      <c r="J16" s="82">
        <v>44517</v>
      </c>
      <c r="K16" s="83">
        <v>2.6</v>
      </c>
      <c r="M16" s="84" t="s">
        <v>49</v>
      </c>
      <c r="N16" s="82">
        <v>124668</v>
      </c>
      <c r="O16" s="83">
        <v>7.4</v>
      </c>
      <c r="Q16" s="84" t="s">
        <v>48</v>
      </c>
      <c r="R16" s="82">
        <v>96335</v>
      </c>
      <c r="S16" s="83">
        <v>2.1</v>
      </c>
      <c r="T16" s="69">
        <f t="shared" si="0"/>
        <v>420200</v>
      </c>
    </row>
    <row r="17" spans="1:20" hidden="1" x14ac:dyDescent="0.2">
      <c r="A17" s="84" t="s">
        <v>50</v>
      </c>
      <c r="B17" s="82">
        <v>169338</v>
      </c>
      <c r="C17" s="83">
        <v>1.1000000000000001</v>
      </c>
      <c r="E17" s="84" t="s">
        <v>50</v>
      </c>
      <c r="F17" s="82">
        <v>67197</v>
      </c>
      <c r="G17" s="83">
        <v>4.2</v>
      </c>
      <c r="I17" s="84" t="s">
        <v>50</v>
      </c>
      <c r="J17" s="82">
        <v>49984</v>
      </c>
      <c r="K17" s="83">
        <v>3</v>
      </c>
      <c r="M17" s="84" t="s">
        <v>51</v>
      </c>
      <c r="N17" s="82">
        <v>57282</v>
      </c>
      <c r="O17" s="83">
        <v>3.4</v>
      </c>
      <c r="Q17" s="84" t="s">
        <v>50</v>
      </c>
      <c r="R17" s="82">
        <v>130122</v>
      </c>
      <c r="S17" s="83">
        <v>2.8</v>
      </c>
      <c r="T17" s="69">
        <f t="shared" si="0"/>
        <v>473923</v>
      </c>
    </row>
    <row r="18" spans="1:20" ht="13.5" hidden="1" thickBot="1" x14ac:dyDescent="0.25">
      <c r="A18" s="85" t="s">
        <v>52</v>
      </c>
      <c r="B18" s="86"/>
      <c r="C18" s="86"/>
      <c r="E18" s="87"/>
      <c r="F18" s="86"/>
      <c r="G18" s="86"/>
      <c r="I18" s="87"/>
      <c r="J18" s="86"/>
      <c r="K18" s="86"/>
      <c r="M18" s="85" t="s">
        <v>52</v>
      </c>
      <c r="N18" s="88">
        <v>113450</v>
      </c>
      <c r="O18" s="89">
        <v>6.8</v>
      </c>
      <c r="Q18" s="84" t="s">
        <v>52</v>
      </c>
      <c r="R18" s="82">
        <v>86550</v>
      </c>
      <c r="S18" s="83">
        <v>1.9</v>
      </c>
      <c r="T18" s="69">
        <f t="shared" si="0"/>
        <v>200000</v>
      </c>
    </row>
    <row r="19" spans="1:20" ht="13.5" hidden="1" thickBot="1" x14ac:dyDescent="0.25">
      <c r="Q19" s="87"/>
      <c r="R19" s="86"/>
      <c r="S19" s="86"/>
    </row>
    <row r="20" spans="1:20" hidden="1" x14ac:dyDescent="0.2">
      <c r="M20" s="90"/>
      <c r="N20" s="91"/>
      <c r="O20" s="92"/>
    </row>
    <row r="21" spans="1:20" hidden="1" x14ac:dyDescent="0.2">
      <c r="A21" s="3" t="s">
        <v>38</v>
      </c>
      <c r="B21" s="3"/>
      <c r="C21" s="3"/>
    </row>
    <row r="22" spans="1:20" hidden="1" x14ac:dyDescent="0.2">
      <c r="A22" s="4" t="s">
        <v>39</v>
      </c>
      <c r="B22" s="4"/>
      <c r="C22" s="4"/>
    </row>
    <row r="23" spans="1:20" ht="13.5" hidden="1" thickBot="1" x14ac:dyDescent="0.25">
      <c r="A23" s="71"/>
      <c r="B23" s="71"/>
      <c r="C23" s="71"/>
    </row>
    <row r="24" spans="1:20" ht="13.5" hidden="1" thickBot="1" x14ac:dyDescent="0.25">
      <c r="A24" s="72" t="s">
        <v>4</v>
      </c>
      <c r="B24" s="73" t="s">
        <v>12</v>
      </c>
      <c r="C24" s="72" t="s">
        <v>13</v>
      </c>
    </row>
    <row r="25" spans="1:20" ht="13.5" hidden="1" thickBot="1" x14ac:dyDescent="0.25">
      <c r="A25" s="74"/>
      <c r="B25" s="73">
        <v>2004</v>
      </c>
      <c r="C25" s="74"/>
    </row>
    <row r="26" spans="1:20" hidden="1" x14ac:dyDescent="0.2">
      <c r="A26" s="77" t="s">
        <v>15</v>
      </c>
      <c r="B26" s="78">
        <f>SUM(B28:B35)</f>
        <v>24832843</v>
      </c>
      <c r="C26" s="78">
        <f>SUM(C28:C35)</f>
        <v>100</v>
      </c>
    </row>
    <row r="27" spans="1:20" hidden="1" x14ac:dyDescent="0.2">
      <c r="A27" s="80"/>
      <c r="B27" s="81"/>
      <c r="C27" s="81"/>
    </row>
    <row r="28" spans="1:20" hidden="1" x14ac:dyDescent="0.2">
      <c r="A28" s="93" t="s">
        <v>42</v>
      </c>
      <c r="B28" s="82">
        <v>955095</v>
      </c>
      <c r="C28" s="94">
        <f>B28*100/B26</f>
        <v>3.8460960752661304</v>
      </c>
    </row>
    <row r="29" spans="1:20" hidden="1" x14ac:dyDescent="0.2">
      <c r="A29" s="95" t="s">
        <v>43</v>
      </c>
      <c r="B29" s="82">
        <v>6216581</v>
      </c>
      <c r="C29" s="94">
        <f>B29*100/B26</f>
        <v>25.033706370229137</v>
      </c>
    </row>
    <row r="30" spans="1:20" hidden="1" x14ac:dyDescent="0.2">
      <c r="A30" s="95" t="s">
        <v>44</v>
      </c>
      <c r="B30" s="82">
        <v>15354252</v>
      </c>
      <c r="C30" s="94">
        <f>B30*100/B26</f>
        <v>61.8304235242014</v>
      </c>
    </row>
    <row r="31" spans="1:20" hidden="1" x14ac:dyDescent="0.2">
      <c r="A31" s="95" t="s">
        <v>45</v>
      </c>
      <c r="B31" s="82">
        <v>621368</v>
      </c>
      <c r="C31" s="94">
        <f>B31*100/B26</f>
        <v>2.5022024260371638</v>
      </c>
    </row>
    <row r="32" spans="1:20" hidden="1" x14ac:dyDescent="0.2">
      <c r="A32" s="84" t="s">
        <v>47</v>
      </c>
      <c r="B32" s="82">
        <v>591424</v>
      </c>
      <c r="C32" s="94">
        <f>B32*100/B26</f>
        <v>2.3816201793729377</v>
      </c>
    </row>
    <row r="33" spans="1:4" hidden="1" x14ac:dyDescent="0.2">
      <c r="A33" s="95" t="s">
        <v>48</v>
      </c>
      <c r="B33" s="82">
        <v>420200</v>
      </c>
      <c r="C33" s="94">
        <f>B33*100/B26</f>
        <v>1.6921139476458655</v>
      </c>
    </row>
    <row r="34" spans="1:4" hidden="1" x14ac:dyDescent="0.2">
      <c r="A34" s="95" t="s">
        <v>50</v>
      </c>
      <c r="B34" s="82">
        <v>473923</v>
      </c>
      <c r="C34" s="94">
        <f>B34*100/B26</f>
        <v>1.9084524474302036</v>
      </c>
    </row>
    <row r="35" spans="1:4" ht="13.5" hidden="1" thickBot="1" x14ac:dyDescent="0.25">
      <c r="A35" s="96" t="s">
        <v>52</v>
      </c>
      <c r="B35" s="88">
        <v>200000</v>
      </c>
      <c r="C35" s="97">
        <f>B35*100/B26</f>
        <v>0.80538502981716587</v>
      </c>
    </row>
    <row r="36" spans="1:4" hidden="1" x14ac:dyDescent="0.2"/>
    <row r="37" spans="1:4" hidden="1" x14ac:dyDescent="0.2"/>
    <row r="39" spans="1:4" x14ac:dyDescent="0.2">
      <c r="A39" s="3" t="s">
        <v>0</v>
      </c>
      <c r="B39" s="3"/>
      <c r="C39" s="3"/>
    </row>
    <row r="40" spans="1:4" x14ac:dyDescent="0.2">
      <c r="A40" s="3" t="s">
        <v>1</v>
      </c>
      <c r="B40" s="3"/>
      <c r="C40" s="3"/>
    </row>
    <row r="41" spans="1:4" x14ac:dyDescent="0.2">
      <c r="A41" s="4" t="s">
        <v>53</v>
      </c>
      <c r="B41" s="4"/>
      <c r="C41" s="4"/>
    </row>
    <row r="42" spans="1:4" ht="13.5" thickBot="1" x14ac:dyDescent="0.25">
      <c r="A42" s="71"/>
      <c r="B42" s="98"/>
      <c r="C42" s="71"/>
    </row>
    <row r="43" spans="1:4" x14ac:dyDescent="0.2">
      <c r="A43" s="99" t="s">
        <v>4</v>
      </c>
      <c r="B43" s="100" t="s">
        <v>12</v>
      </c>
      <c r="C43" s="101" t="s">
        <v>13</v>
      </c>
    </row>
    <row r="44" spans="1:4" ht="23.25" thickBot="1" x14ac:dyDescent="0.25">
      <c r="A44" s="102"/>
      <c r="B44" s="103" t="s">
        <v>54</v>
      </c>
      <c r="C44" s="104"/>
    </row>
    <row r="45" spans="1:4" x14ac:dyDescent="0.2">
      <c r="A45" s="105" t="s">
        <v>15</v>
      </c>
      <c r="B45" s="106">
        <f>SUM(B47:B53)</f>
        <v>70440582712.949997</v>
      </c>
      <c r="C45" s="107">
        <f>SUM(C47:C53)</f>
        <v>100.00000000000001</v>
      </c>
      <c r="D45" s="108"/>
    </row>
    <row r="46" spans="1:4" x14ac:dyDescent="0.2">
      <c r="A46" s="80"/>
      <c r="B46" s="109"/>
      <c r="C46" s="110"/>
    </row>
    <row r="47" spans="1:4" x14ac:dyDescent="0.2">
      <c r="A47" s="111" t="s">
        <v>16</v>
      </c>
      <c r="B47" s="112">
        <f>'INGR 1 '!D13</f>
        <v>4651386882.9499998</v>
      </c>
      <c r="C47" s="113">
        <f>B47*100/B45</f>
        <v>6.6032771220884232</v>
      </c>
      <c r="D47" s="114"/>
    </row>
    <row r="48" spans="1:4" x14ac:dyDescent="0.2">
      <c r="A48" s="111" t="s">
        <v>28</v>
      </c>
      <c r="B48" s="112">
        <f>'INGR 1 '!D27</f>
        <v>16401219280</v>
      </c>
      <c r="C48" s="113">
        <f>B48*100/B45</f>
        <v>23.283764341978895</v>
      </c>
      <c r="D48" s="114"/>
    </row>
    <row r="49" spans="1:5" x14ac:dyDescent="0.2">
      <c r="A49" s="111" t="s">
        <v>55</v>
      </c>
      <c r="B49" s="112">
        <f>'INGR 1 '!D29</f>
        <v>33399401673</v>
      </c>
      <c r="C49" s="113">
        <f>B49*100/B45</f>
        <v>47.414999119335448</v>
      </c>
      <c r="D49" s="114"/>
      <c r="E49" s="115"/>
    </row>
    <row r="50" spans="1:5" x14ac:dyDescent="0.2">
      <c r="A50" s="111" t="s">
        <v>31</v>
      </c>
      <c r="B50" s="112">
        <f>'INGR 1 '!D31</f>
        <v>11355723152</v>
      </c>
      <c r="C50" s="113">
        <f>B50*100/B45</f>
        <v>16.120995475399909</v>
      </c>
      <c r="D50" s="114"/>
      <c r="E50" s="115"/>
    </row>
    <row r="51" spans="1:5" x14ac:dyDescent="0.2">
      <c r="A51" s="111" t="s">
        <v>56</v>
      </c>
      <c r="B51" s="112">
        <f>'INGR 1 '!D34</f>
        <v>2238028662</v>
      </c>
      <c r="C51" s="113">
        <f>B51*100/B45</f>
        <v>3.1771864680905804</v>
      </c>
      <c r="D51" s="114"/>
    </row>
    <row r="52" spans="1:5" x14ac:dyDescent="0.2">
      <c r="A52" s="116" t="s">
        <v>33</v>
      </c>
      <c r="B52" s="112">
        <f>'INGR 1 '!D38</f>
        <v>1333723063</v>
      </c>
      <c r="C52" s="113">
        <f>B52*100/B45</f>
        <v>1.8934015188872146</v>
      </c>
      <c r="D52" s="114"/>
    </row>
    <row r="53" spans="1:5" x14ac:dyDescent="0.2">
      <c r="A53" s="116" t="s">
        <v>57</v>
      </c>
      <c r="B53" s="112">
        <f>'INGR 1 '!D40</f>
        <v>1061100000</v>
      </c>
      <c r="C53" s="113">
        <f>B53*100/B45</f>
        <v>1.5063759542195332</v>
      </c>
      <c r="D53" s="114"/>
    </row>
    <row r="54" spans="1:5" ht="8.25" customHeight="1" thickBot="1" x14ac:dyDescent="0.25">
      <c r="A54" s="117"/>
      <c r="B54" s="118"/>
      <c r="C54" s="119"/>
      <c r="D54" s="108"/>
    </row>
    <row r="57" spans="1:5" x14ac:dyDescent="0.2">
      <c r="A57" s="120"/>
    </row>
    <row r="62" spans="1:5" x14ac:dyDescent="0.2">
      <c r="B62" s="69"/>
    </row>
  </sheetData>
  <mergeCells count="29">
    <mergeCell ref="A24:A25"/>
    <mergeCell ref="C24:C25"/>
    <mergeCell ref="A39:C39"/>
    <mergeCell ref="A40:C40"/>
    <mergeCell ref="A41:C41"/>
    <mergeCell ref="A43:A44"/>
    <mergeCell ref="C43:C44"/>
    <mergeCell ref="M7:M8"/>
    <mergeCell ref="O7:O8"/>
    <mergeCell ref="Q7:Q8"/>
    <mergeCell ref="S7:S8"/>
    <mergeCell ref="A21:C21"/>
    <mergeCell ref="A22:C22"/>
    <mergeCell ref="A7:A8"/>
    <mergeCell ref="C7:C8"/>
    <mergeCell ref="E7:E8"/>
    <mergeCell ref="G7:G8"/>
    <mergeCell ref="I7:I8"/>
    <mergeCell ref="K7:K8"/>
    <mergeCell ref="A4:C4"/>
    <mergeCell ref="E4:G4"/>
    <mergeCell ref="I4:K4"/>
    <mergeCell ref="M4:O4"/>
    <mergeCell ref="Q4:S4"/>
    <mergeCell ref="A5:C5"/>
    <mergeCell ref="E5:G5"/>
    <mergeCell ref="I5:K5"/>
    <mergeCell ref="M5:O5"/>
    <mergeCell ref="Q5:S5"/>
  </mergeCells>
  <pageMargins left="0.75" right="0.75" top="1" bottom="1" header="0" footer="0"/>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6"/>
  <sheetViews>
    <sheetView showGridLines="0" workbookViewId="0"/>
  </sheetViews>
  <sheetFormatPr baseColWidth="10" defaultRowHeight="12.75" x14ac:dyDescent="0.25"/>
  <cols>
    <col min="1" max="1" width="38.5703125" style="383" customWidth="1"/>
    <col min="2" max="2" width="12.42578125" style="383" bestFit="1" customWidth="1"/>
    <col min="3" max="3" width="3.7109375" style="383" customWidth="1"/>
    <col min="4" max="4" width="12.42578125" style="383" bestFit="1" customWidth="1"/>
    <col min="5" max="5" width="3.7109375" style="383" customWidth="1"/>
    <col min="6" max="6" width="12.42578125" style="383" bestFit="1" customWidth="1"/>
    <col min="7" max="7" width="3.7109375" style="383" customWidth="1"/>
    <col min="8" max="8" width="12.42578125" style="383" bestFit="1" customWidth="1"/>
    <col min="9" max="9" width="3.7109375" style="383" customWidth="1"/>
    <col min="10" max="16384" width="11.42578125" style="383"/>
  </cols>
  <sheetData>
    <row r="3" spans="1:9" s="382" customFormat="1" x14ac:dyDescent="0.25">
      <c r="A3" s="551" t="s">
        <v>484</v>
      </c>
      <c r="B3" s="551"/>
      <c r="C3" s="551"/>
      <c r="D3" s="551"/>
      <c r="E3" s="551"/>
      <c r="F3" s="551"/>
      <c r="G3" s="551"/>
      <c r="H3" s="551"/>
      <c r="I3" s="551"/>
    </row>
    <row r="4" spans="1:9" s="382" customFormat="1" x14ac:dyDescent="0.25">
      <c r="A4" s="551" t="s">
        <v>412</v>
      </c>
      <c r="B4" s="551"/>
      <c r="C4" s="551"/>
      <c r="D4" s="551"/>
      <c r="E4" s="551"/>
      <c r="F4" s="551"/>
      <c r="G4" s="551"/>
      <c r="H4" s="551"/>
      <c r="I4" s="551"/>
    </row>
    <row r="5" spans="1:9" s="382" customFormat="1" x14ac:dyDescent="0.25">
      <c r="A5" s="552"/>
      <c r="B5" s="552"/>
      <c r="C5" s="552"/>
      <c r="D5" s="552"/>
      <c r="E5" s="552"/>
      <c r="F5" s="552"/>
      <c r="G5" s="552"/>
      <c r="H5" s="552"/>
      <c r="I5" s="552"/>
    </row>
    <row r="6" spans="1:9" x14ac:dyDescent="0.25">
      <c r="A6" s="387" t="s">
        <v>485</v>
      </c>
      <c r="B6" s="465">
        <v>2016</v>
      </c>
      <c r="C6" s="465"/>
      <c r="D6" s="465"/>
      <c r="E6" s="465"/>
      <c r="F6" s="465"/>
      <c r="G6" s="465"/>
      <c r="H6" s="465"/>
      <c r="I6" s="465"/>
    </row>
    <row r="7" spans="1:9" x14ac:dyDescent="0.25">
      <c r="A7" s="387"/>
      <c r="B7" s="390" t="s">
        <v>442</v>
      </c>
      <c r="C7" s="553" t="s">
        <v>13</v>
      </c>
      <c r="D7" s="554" t="s">
        <v>443</v>
      </c>
      <c r="E7" s="555" t="s">
        <v>13</v>
      </c>
      <c r="F7" s="554" t="s">
        <v>444</v>
      </c>
      <c r="G7" s="555" t="s">
        <v>13</v>
      </c>
      <c r="H7" s="554" t="s">
        <v>445</v>
      </c>
      <c r="I7" s="555" t="s">
        <v>13</v>
      </c>
    </row>
    <row r="8" spans="1:9" x14ac:dyDescent="0.25">
      <c r="A8" s="454"/>
      <c r="B8" s="454"/>
      <c r="C8" s="556"/>
      <c r="D8" s="557"/>
      <c r="E8" s="558"/>
      <c r="F8" s="557"/>
      <c r="G8" s="558"/>
      <c r="H8" s="557"/>
      <c r="I8" s="558"/>
    </row>
    <row r="9" spans="1:9" x14ac:dyDescent="0.25">
      <c r="A9" s="513" t="s">
        <v>416</v>
      </c>
      <c r="B9" s="484">
        <v>18117562422.369999</v>
      </c>
      <c r="C9" s="481"/>
      <c r="D9" s="520">
        <v>33613751647.919998</v>
      </c>
      <c r="E9" s="481"/>
      <c r="F9" s="520">
        <v>18804000997.540001</v>
      </c>
      <c r="G9" s="481"/>
      <c r="H9" s="520">
        <v>70535315067.830002</v>
      </c>
      <c r="I9" s="483"/>
    </row>
    <row r="10" spans="1:9" x14ac:dyDescent="0.25">
      <c r="A10" s="513"/>
      <c r="B10" s="484"/>
      <c r="C10" s="481"/>
      <c r="D10" s="520"/>
      <c r="E10" s="481"/>
      <c r="F10" s="520"/>
      <c r="G10" s="481"/>
      <c r="H10" s="520"/>
      <c r="I10" s="483"/>
    </row>
    <row r="11" spans="1:9" x14ac:dyDescent="0.25">
      <c r="A11" s="518" t="s">
        <v>486</v>
      </c>
      <c r="B11" s="460">
        <v>5995318391.04</v>
      </c>
      <c r="C11" s="559">
        <f>+B11/B9*100</f>
        <v>33.091197652712374</v>
      </c>
      <c r="D11" s="444">
        <v>7549498772.4200001</v>
      </c>
      <c r="E11" s="559">
        <f>+D11/D9*100</f>
        <v>22.459554207145928</v>
      </c>
      <c r="F11" s="444">
        <v>5423900466.9099998</v>
      </c>
      <c r="G11" s="559">
        <f>+F11/F9*100</f>
        <v>28.844395762474019</v>
      </c>
      <c r="H11" s="444">
        <v>18968717630.369999</v>
      </c>
      <c r="I11" s="559">
        <f>+H11/H9*100</f>
        <v>26.892511378348289</v>
      </c>
    </row>
    <row r="12" spans="1:9" x14ac:dyDescent="0.25">
      <c r="A12" s="518" t="s">
        <v>487</v>
      </c>
      <c r="B12" s="460">
        <v>2554268328.1599998</v>
      </c>
      <c r="C12" s="559">
        <f>+B12/B9*100</f>
        <v>14.098300138909472</v>
      </c>
      <c r="D12" s="444">
        <v>506020019.42000002</v>
      </c>
      <c r="E12" s="559">
        <f>+D12/D9*100</f>
        <v>1.5053958413217237</v>
      </c>
      <c r="F12" s="444">
        <v>3162125665.8400002</v>
      </c>
      <c r="G12" s="559">
        <f>+F12/F9*100</f>
        <v>16.816238556111966</v>
      </c>
      <c r="H12" s="444">
        <v>6222414013.4200001</v>
      </c>
      <c r="I12" s="559">
        <f>+H12/H9*100</f>
        <v>8.8217001759136409</v>
      </c>
    </row>
    <row r="13" spans="1:9" x14ac:dyDescent="0.25">
      <c r="A13" s="518" t="s">
        <v>488</v>
      </c>
      <c r="B13" s="460">
        <v>5888395675.5200005</v>
      </c>
      <c r="C13" s="559">
        <f>+B13/B9*100</f>
        <v>32.501037050378912</v>
      </c>
      <c r="D13" s="444">
        <v>24346075422.540001</v>
      </c>
      <c r="E13" s="559">
        <f>+D13/D9*100</f>
        <v>72.428914444146926</v>
      </c>
      <c r="F13" s="444">
        <v>8839858097.8600006</v>
      </c>
      <c r="G13" s="559">
        <f>+F13/F9*100</f>
        <v>47.010517065046201</v>
      </c>
      <c r="H13" s="444">
        <v>39074329195.919998</v>
      </c>
      <c r="I13" s="559">
        <f>+H13/H9*100</f>
        <v>55.396830875915605</v>
      </c>
    </row>
    <row r="14" spans="1:9" x14ac:dyDescent="0.25">
      <c r="A14" s="518" t="s">
        <v>489</v>
      </c>
      <c r="B14" s="460">
        <v>3679580027.6500001</v>
      </c>
      <c r="C14" s="559">
        <f>+B14/B9*100</f>
        <v>20.309465157999252</v>
      </c>
      <c r="D14" s="444">
        <v>1212157433.54</v>
      </c>
      <c r="E14" s="559">
        <f>+D14/D9*100</f>
        <v>3.6061355073854355</v>
      </c>
      <c r="F14" s="444">
        <v>1378116766.9300001</v>
      </c>
      <c r="G14" s="559">
        <f>+F14/F9*100</f>
        <v>7.3288486163678126</v>
      </c>
      <c r="H14" s="444">
        <v>6269854228.1199999</v>
      </c>
      <c r="I14" s="559">
        <f>+H14/H9*100</f>
        <v>8.8889575698224643</v>
      </c>
    </row>
    <row r="15" spans="1:9" x14ac:dyDescent="0.25">
      <c r="A15" s="560"/>
      <c r="B15" s="495"/>
      <c r="C15" s="561"/>
      <c r="D15" s="498"/>
      <c r="E15" s="561"/>
      <c r="F15" s="498"/>
      <c r="G15" s="561"/>
      <c r="H15" s="498"/>
      <c r="I15" s="561"/>
    </row>
    <row r="17" spans="1:9" s="382" customFormat="1" x14ac:dyDescent="0.25">
      <c r="A17" s="551" t="s">
        <v>484</v>
      </c>
      <c r="B17" s="551"/>
      <c r="C17" s="551"/>
      <c r="D17" s="551"/>
      <c r="E17" s="551"/>
      <c r="F17" s="551"/>
      <c r="G17" s="551"/>
      <c r="H17" s="551"/>
      <c r="I17" s="551"/>
    </row>
    <row r="18" spans="1:9" s="382" customFormat="1" x14ac:dyDescent="0.25">
      <c r="A18" s="551" t="s">
        <v>412</v>
      </c>
      <c r="B18" s="551"/>
      <c r="C18" s="551"/>
      <c r="D18" s="551"/>
      <c r="E18" s="551"/>
      <c r="F18" s="551"/>
      <c r="G18" s="551"/>
      <c r="H18" s="551"/>
      <c r="I18" s="551"/>
    </row>
    <row r="19" spans="1:9" s="382" customFormat="1" x14ac:dyDescent="0.25">
      <c r="A19" s="552"/>
      <c r="B19" s="552"/>
      <c r="C19" s="552"/>
      <c r="D19" s="552"/>
      <c r="E19" s="552"/>
      <c r="F19" s="552"/>
      <c r="G19" s="552"/>
      <c r="H19" s="552"/>
      <c r="I19" s="552"/>
    </row>
    <row r="20" spans="1:9" x14ac:dyDescent="0.25">
      <c r="A20" s="387" t="s">
        <v>486</v>
      </c>
      <c r="B20" s="465">
        <v>2016</v>
      </c>
      <c r="C20" s="465"/>
      <c r="D20" s="465"/>
      <c r="E20" s="465"/>
      <c r="F20" s="465"/>
      <c r="G20" s="465"/>
      <c r="H20" s="465"/>
      <c r="I20" s="465"/>
    </row>
    <row r="21" spans="1:9" x14ac:dyDescent="0.25">
      <c r="A21" s="387"/>
      <c r="B21" s="390" t="s">
        <v>442</v>
      </c>
      <c r="C21" s="553" t="s">
        <v>13</v>
      </c>
      <c r="D21" s="554" t="s">
        <v>443</v>
      </c>
      <c r="E21" s="555" t="s">
        <v>13</v>
      </c>
      <c r="F21" s="554" t="s">
        <v>444</v>
      </c>
      <c r="G21" s="555" t="s">
        <v>13</v>
      </c>
      <c r="H21" s="554" t="s">
        <v>445</v>
      </c>
      <c r="I21" s="555" t="s">
        <v>13</v>
      </c>
    </row>
    <row r="22" spans="1:9" x14ac:dyDescent="0.25">
      <c r="A22" s="454"/>
      <c r="B22" s="454"/>
      <c r="C22" s="556"/>
      <c r="D22" s="557"/>
      <c r="E22" s="558"/>
      <c r="F22" s="557"/>
      <c r="G22" s="558"/>
      <c r="H22" s="557"/>
      <c r="I22" s="558"/>
    </row>
    <row r="23" spans="1:9" x14ac:dyDescent="0.25">
      <c r="A23" s="513" t="s">
        <v>416</v>
      </c>
      <c r="B23" s="484">
        <v>5995318391.04</v>
      </c>
      <c r="C23" s="481"/>
      <c r="D23" s="520">
        <v>7549498772.4200001</v>
      </c>
      <c r="E23" s="481"/>
      <c r="F23" s="520">
        <v>5423900466.9099998</v>
      </c>
      <c r="G23" s="481"/>
      <c r="H23" s="520">
        <v>18968717630.369999</v>
      </c>
      <c r="I23" s="483"/>
    </row>
    <row r="24" spans="1:9" x14ac:dyDescent="0.25">
      <c r="A24" s="513"/>
      <c r="B24" s="484"/>
      <c r="C24" s="481"/>
      <c r="D24" s="520"/>
      <c r="E24" s="481"/>
      <c r="F24" s="520"/>
      <c r="G24" s="481"/>
      <c r="H24" s="520"/>
      <c r="I24" s="483"/>
    </row>
    <row r="25" spans="1:9" x14ac:dyDescent="0.25">
      <c r="A25" s="518" t="s">
        <v>490</v>
      </c>
      <c r="B25" s="460">
        <v>1458142266.4100001</v>
      </c>
      <c r="C25" s="559">
        <f>+B25/B23*100</f>
        <v>24.321348280504886</v>
      </c>
      <c r="D25" s="444">
        <v>18560425.34</v>
      </c>
      <c r="E25" s="559">
        <f>+D25/D23*100</f>
        <v>0.24584976962716207</v>
      </c>
      <c r="F25" s="444">
        <v>108135959.52</v>
      </c>
      <c r="G25" s="559">
        <f>+F25/F23*100</f>
        <v>1.9936936560638094</v>
      </c>
      <c r="H25" s="444">
        <v>1584838651.27</v>
      </c>
      <c r="I25" s="559">
        <f>+H25/H23*100</f>
        <v>8.3550120896553537</v>
      </c>
    </row>
    <row r="26" spans="1:9" ht="25.5" x14ac:dyDescent="0.25">
      <c r="A26" s="518" t="s">
        <v>491</v>
      </c>
      <c r="B26" s="460">
        <v>774978631.45000005</v>
      </c>
      <c r="C26" s="559">
        <f>+B26/B23*100</f>
        <v>12.926396579841452</v>
      </c>
      <c r="D26" s="444">
        <v>0</v>
      </c>
      <c r="E26" s="559">
        <f>+D26/D23*100</f>
        <v>0</v>
      </c>
      <c r="F26" s="444">
        <v>14357274.119999999</v>
      </c>
      <c r="G26" s="559">
        <f>+F26/F23*100</f>
        <v>0.26470386408435237</v>
      </c>
      <c r="H26" s="444">
        <v>789335905.57000005</v>
      </c>
      <c r="I26" s="559">
        <f>+H26/H23*100</f>
        <v>4.1612507548018334</v>
      </c>
    </row>
    <row r="27" spans="1:9" x14ac:dyDescent="0.25">
      <c r="A27" s="518" t="s">
        <v>492</v>
      </c>
      <c r="B27" s="460">
        <v>8671000</v>
      </c>
      <c r="C27" s="559">
        <f>+B27/B23*100</f>
        <v>0.14462951647336703</v>
      </c>
      <c r="D27" s="444">
        <v>7323004353.8599997</v>
      </c>
      <c r="E27" s="559">
        <f>+D27/D23*100</f>
        <v>96.99987475476604</v>
      </c>
      <c r="F27" s="444">
        <v>4543377093.0699997</v>
      </c>
      <c r="G27" s="559">
        <f>+F27/F23*100</f>
        <v>83.765864082280345</v>
      </c>
      <c r="H27" s="444">
        <v>11875052446.93</v>
      </c>
      <c r="I27" s="559">
        <f>+H27/H23*100</f>
        <v>62.603348725679609</v>
      </c>
    </row>
    <row r="28" spans="1:9" ht="25.5" x14ac:dyDescent="0.25">
      <c r="A28" s="518" t="s">
        <v>493</v>
      </c>
      <c r="B28" s="460">
        <v>22171985.079999998</v>
      </c>
      <c r="C28" s="559">
        <v>1</v>
      </c>
      <c r="D28" s="444">
        <v>1218182.7</v>
      </c>
      <c r="E28" s="559">
        <f>+D28/D23*100</f>
        <v>1.6135941427665272E-2</v>
      </c>
      <c r="F28" s="444">
        <v>5169752.32</v>
      </c>
      <c r="G28" s="559">
        <f>+F28/F23*100</f>
        <v>9.5314291837387127E-2</v>
      </c>
      <c r="H28" s="444">
        <v>28559920.100000001</v>
      </c>
      <c r="I28" s="559">
        <f>+H28/H23*100</f>
        <v>0.15056326240142845</v>
      </c>
    </row>
    <row r="29" spans="1:9" x14ac:dyDescent="0.25">
      <c r="A29" s="518" t="s">
        <v>494</v>
      </c>
      <c r="B29" s="460">
        <v>1840004366.51</v>
      </c>
      <c r="C29" s="559">
        <f>+B29/B23*100</f>
        <v>30.690686407245455</v>
      </c>
      <c r="D29" s="444">
        <v>77761531.480000004</v>
      </c>
      <c r="E29" s="559">
        <f>+D29/D23*100</f>
        <v>1.0300224402192129</v>
      </c>
      <c r="F29" s="444">
        <v>360034789.25</v>
      </c>
      <c r="G29" s="559">
        <f>+F29/F23*100</f>
        <v>6.6379313456522944</v>
      </c>
      <c r="H29" s="444">
        <v>2277800687.2399998</v>
      </c>
      <c r="I29" s="559">
        <f>+H29/H23*100</f>
        <v>12.008195449085662</v>
      </c>
    </row>
    <row r="30" spans="1:9" ht="25.5" x14ac:dyDescent="0.25">
      <c r="A30" s="518" t="s">
        <v>495</v>
      </c>
      <c r="B30" s="460">
        <v>14054486.390000001</v>
      </c>
      <c r="C30" s="559">
        <f>+B30/B23*100</f>
        <v>0.23442435369244813</v>
      </c>
      <c r="D30" s="444">
        <v>0</v>
      </c>
      <c r="E30" s="559">
        <f>+D30/D23*100</f>
        <v>0</v>
      </c>
      <c r="F30" s="444">
        <v>290261.58</v>
      </c>
      <c r="G30" s="559">
        <f>+F30/F23*100</f>
        <v>5.3515285129367846E-3</v>
      </c>
      <c r="H30" s="444">
        <v>14344747.970000001</v>
      </c>
      <c r="I30" s="559">
        <f>+H30/H23*100</f>
        <v>7.5623182597400473E-2</v>
      </c>
    </row>
    <row r="31" spans="1:9" x14ac:dyDescent="0.25">
      <c r="A31" s="518" t="s">
        <v>496</v>
      </c>
      <c r="B31" s="460">
        <v>1877295655.2</v>
      </c>
      <c r="C31" s="559">
        <f>+B31/B23*100</f>
        <v>31.312693217521481</v>
      </c>
      <c r="D31" s="444">
        <v>128954279.04000001</v>
      </c>
      <c r="E31" s="559">
        <f>+D31/D23*100</f>
        <v>1.7081170939599155</v>
      </c>
      <c r="F31" s="444">
        <v>392535337.05000001</v>
      </c>
      <c r="G31" s="559">
        <f>+F31/F23*100</f>
        <v>7.2371412315688692</v>
      </c>
      <c r="H31" s="444">
        <v>2398785271.29</v>
      </c>
      <c r="I31" s="559">
        <f>+H31/H23*100</f>
        <v>12.646006535778717</v>
      </c>
    </row>
    <row r="32" spans="1:9" x14ac:dyDescent="0.25">
      <c r="A32" s="560"/>
      <c r="B32" s="495"/>
      <c r="C32" s="561"/>
      <c r="D32" s="498"/>
      <c r="E32" s="561"/>
      <c r="F32" s="498"/>
      <c r="G32" s="561"/>
      <c r="H32" s="498"/>
      <c r="I32" s="561"/>
    </row>
    <row r="34" spans="1:9" s="382" customFormat="1" x14ac:dyDescent="0.25">
      <c r="A34" s="551" t="s">
        <v>484</v>
      </c>
      <c r="B34" s="551"/>
      <c r="C34" s="551"/>
      <c r="D34" s="551"/>
      <c r="E34" s="551"/>
      <c r="F34" s="551"/>
      <c r="G34" s="551"/>
      <c r="H34" s="551"/>
      <c r="I34" s="551"/>
    </row>
    <row r="35" spans="1:9" s="382" customFormat="1" x14ac:dyDescent="0.25">
      <c r="A35" s="551" t="s">
        <v>412</v>
      </c>
      <c r="B35" s="551"/>
      <c r="C35" s="551"/>
      <c r="D35" s="551"/>
      <c r="E35" s="551"/>
      <c r="F35" s="551"/>
      <c r="G35" s="551"/>
      <c r="H35" s="551"/>
      <c r="I35" s="551"/>
    </row>
    <row r="36" spans="1:9" s="382" customFormat="1" x14ac:dyDescent="0.25">
      <c r="A36" s="552"/>
      <c r="B36" s="552"/>
      <c r="C36" s="552"/>
      <c r="D36" s="552"/>
      <c r="E36" s="552"/>
      <c r="F36" s="552"/>
      <c r="G36" s="552"/>
      <c r="H36" s="552"/>
      <c r="I36" s="552"/>
    </row>
    <row r="37" spans="1:9" x14ac:dyDescent="0.25">
      <c r="A37" s="387" t="s">
        <v>487</v>
      </c>
      <c r="B37" s="465">
        <v>2016</v>
      </c>
      <c r="C37" s="465"/>
      <c r="D37" s="465"/>
      <c r="E37" s="465"/>
      <c r="F37" s="465"/>
      <c r="G37" s="465"/>
      <c r="H37" s="465"/>
      <c r="I37" s="465"/>
    </row>
    <row r="38" spans="1:9" x14ac:dyDescent="0.25">
      <c r="A38" s="387"/>
      <c r="B38" s="390" t="s">
        <v>442</v>
      </c>
      <c r="C38" s="553" t="s">
        <v>13</v>
      </c>
      <c r="D38" s="554" t="s">
        <v>443</v>
      </c>
      <c r="E38" s="555" t="s">
        <v>13</v>
      </c>
      <c r="F38" s="554" t="s">
        <v>444</v>
      </c>
      <c r="G38" s="555" t="s">
        <v>13</v>
      </c>
      <c r="H38" s="554" t="s">
        <v>445</v>
      </c>
      <c r="I38" s="555" t="s">
        <v>13</v>
      </c>
    </row>
    <row r="39" spans="1:9" x14ac:dyDescent="0.25">
      <c r="A39" s="454"/>
      <c r="B39" s="454"/>
      <c r="C39" s="556"/>
      <c r="D39" s="557"/>
      <c r="E39" s="558"/>
      <c r="F39" s="557"/>
      <c r="G39" s="558"/>
      <c r="H39" s="557"/>
      <c r="I39" s="558"/>
    </row>
    <row r="40" spans="1:9" x14ac:dyDescent="0.25">
      <c r="A40" s="513" t="s">
        <v>416</v>
      </c>
      <c r="B40" s="484">
        <v>2554268328.1599998</v>
      </c>
      <c r="C40" s="481"/>
      <c r="D40" s="520">
        <v>506020019.42000002</v>
      </c>
      <c r="E40" s="481"/>
      <c r="F40" s="520">
        <v>3162125665.8400002</v>
      </c>
      <c r="G40" s="481"/>
      <c r="H40" s="520">
        <v>6222414013.4200001</v>
      </c>
      <c r="I40" s="483"/>
    </row>
    <row r="41" spans="1:9" x14ac:dyDescent="0.25">
      <c r="A41" s="513"/>
      <c r="B41" s="484"/>
      <c r="C41" s="481"/>
      <c r="D41" s="520"/>
      <c r="E41" s="481"/>
      <c r="F41" s="520"/>
      <c r="G41" s="481"/>
      <c r="H41" s="520"/>
      <c r="I41" s="483"/>
    </row>
    <row r="42" spans="1:9" x14ac:dyDescent="0.25">
      <c r="A42" s="518" t="s">
        <v>497</v>
      </c>
      <c r="B42" s="460">
        <v>122478324.06999999</v>
      </c>
      <c r="C42" s="559">
        <f>+B42/B40*100</f>
        <v>4.7950453254936152</v>
      </c>
      <c r="D42" s="444">
        <v>288805.34999999998</v>
      </c>
      <c r="E42" s="559">
        <f>+D42/D40*100</f>
        <v>5.7073898050719135E-2</v>
      </c>
      <c r="F42" s="444">
        <v>35031850.189999998</v>
      </c>
      <c r="G42" s="559">
        <f>+F42/F40*100</f>
        <v>1.1078576214868421</v>
      </c>
      <c r="H42" s="444">
        <v>157798979.61000001</v>
      </c>
      <c r="I42" s="559">
        <f>+H42/H40*100</f>
        <v>2.5359768615471729</v>
      </c>
    </row>
    <row r="43" spans="1:9" x14ac:dyDescent="0.25">
      <c r="A43" s="518" t="s">
        <v>498</v>
      </c>
      <c r="B43" s="460">
        <v>112636608.93000001</v>
      </c>
      <c r="C43" s="559">
        <v>5</v>
      </c>
      <c r="D43" s="444">
        <v>7254118.5999999996</v>
      </c>
      <c r="E43" s="559">
        <f>+D43/D40*100</f>
        <v>1.433563559069198</v>
      </c>
      <c r="F43" s="444">
        <v>72870397.349999994</v>
      </c>
      <c r="G43" s="559">
        <f>+F43/F40*100</f>
        <v>2.3044750604698816</v>
      </c>
      <c r="H43" s="444">
        <v>192761124.88</v>
      </c>
      <c r="I43" s="559">
        <f>+H43/H40*100</f>
        <v>3.0978511629773968</v>
      </c>
    </row>
    <row r="44" spans="1:9" x14ac:dyDescent="0.25">
      <c r="A44" s="518" t="s">
        <v>499</v>
      </c>
      <c r="B44" s="460">
        <v>131183721.3</v>
      </c>
      <c r="C44" s="559">
        <f>+B44/B40*100</f>
        <v>5.1358629731160583</v>
      </c>
      <c r="D44" s="444">
        <v>0</v>
      </c>
      <c r="E44" s="559">
        <f>+D44/D40*100</f>
        <v>0</v>
      </c>
      <c r="F44" s="444">
        <v>71582146.170000002</v>
      </c>
      <c r="G44" s="559">
        <f>+F44/F40*100</f>
        <v>2.2637350230350388</v>
      </c>
      <c r="H44" s="444">
        <v>202765867.47</v>
      </c>
      <c r="I44" s="559">
        <f>+H44/H40*100</f>
        <v>3.258636712900989</v>
      </c>
    </row>
    <row r="45" spans="1:9" ht="25.5" x14ac:dyDescent="0.25">
      <c r="A45" s="518" t="s">
        <v>500</v>
      </c>
      <c r="B45" s="460">
        <v>414961954.19999999</v>
      </c>
      <c r="C45" s="559">
        <f>+B45/B40*100</f>
        <v>16.245824670226529</v>
      </c>
      <c r="D45" s="444">
        <v>19645355</v>
      </c>
      <c r="E45" s="559">
        <f>+D45/D40*100</f>
        <v>3.8823276246100895</v>
      </c>
      <c r="F45" s="444">
        <v>195781466.56</v>
      </c>
      <c r="G45" s="559">
        <v>7</v>
      </c>
      <c r="H45" s="444">
        <v>630388775.75999999</v>
      </c>
      <c r="I45" s="559">
        <f>+H45/H40*100</f>
        <v>10.13093591008937</v>
      </c>
    </row>
    <row r="46" spans="1:9" x14ac:dyDescent="0.25">
      <c r="A46" s="518" t="s">
        <v>501</v>
      </c>
      <c r="B46" s="460">
        <v>600445.01</v>
      </c>
      <c r="C46" s="559">
        <f>+B46/B40*100</f>
        <v>2.3507514985026585E-2</v>
      </c>
      <c r="D46" s="444">
        <v>0</v>
      </c>
      <c r="E46" s="559">
        <f>+D46/D40*100</f>
        <v>0</v>
      </c>
      <c r="F46" s="444">
        <v>0</v>
      </c>
      <c r="G46" s="559">
        <f>+F46/F40*100</f>
        <v>0</v>
      </c>
      <c r="H46" s="444">
        <v>600445.01</v>
      </c>
      <c r="I46" s="559">
        <f>+H46/H40*100</f>
        <v>9.6497116505749811E-3</v>
      </c>
    </row>
    <row r="47" spans="1:9" x14ac:dyDescent="0.25">
      <c r="A47" s="518" t="s">
        <v>502</v>
      </c>
      <c r="B47" s="460">
        <v>570101435.74000001</v>
      </c>
      <c r="C47" s="559">
        <f>+B47/B40*100</f>
        <v>22.319559360886721</v>
      </c>
      <c r="D47" s="444">
        <v>15964941.710000001</v>
      </c>
      <c r="E47" s="559">
        <f>+D47/D40*100</f>
        <v>3.1550019954346893</v>
      </c>
      <c r="F47" s="444">
        <v>249565896.25</v>
      </c>
      <c r="G47" s="559">
        <f>+F47/F40*100</f>
        <v>7.8923459287537288</v>
      </c>
      <c r="H47" s="444">
        <v>835632273.70000005</v>
      </c>
      <c r="I47" s="559">
        <f>+H47/H40*100</f>
        <v>13.42939045678696</v>
      </c>
    </row>
    <row r="48" spans="1:9" x14ac:dyDescent="0.25">
      <c r="A48" s="518" t="s">
        <v>503</v>
      </c>
      <c r="B48" s="460">
        <v>1202305838.9100001</v>
      </c>
      <c r="C48" s="559">
        <f>+B48/B40*100</f>
        <v>47.070459499300007</v>
      </c>
      <c r="D48" s="444">
        <v>462866798.75999999</v>
      </c>
      <c r="E48" s="559">
        <v>92</v>
      </c>
      <c r="F48" s="444">
        <v>2537293909.3200002</v>
      </c>
      <c r="G48" s="559">
        <f>+F48/F40*100</f>
        <v>80.240135195448744</v>
      </c>
      <c r="H48" s="444">
        <v>4202466546.9899998</v>
      </c>
      <c r="I48" s="559">
        <f>+H48/H40*100</f>
        <v>67.537559184047538</v>
      </c>
    </row>
    <row r="49" spans="1:9" x14ac:dyDescent="0.25">
      <c r="A49" s="462"/>
      <c r="B49" s="462"/>
      <c r="C49" s="522"/>
      <c r="D49" s="424"/>
      <c r="E49" s="522"/>
      <c r="F49" s="424"/>
      <c r="G49" s="522"/>
      <c r="H49" s="424"/>
      <c r="I49" s="522"/>
    </row>
    <row r="54" spans="1:9" s="382" customFormat="1" x14ac:dyDescent="0.25">
      <c r="A54" s="551" t="s">
        <v>484</v>
      </c>
      <c r="B54" s="551"/>
      <c r="C54" s="551"/>
      <c r="D54" s="551"/>
      <c r="E54" s="551"/>
      <c r="F54" s="551"/>
      <c r="G54" s="551"/>
      <c r="H54" s="551"/>
      <c r="I54" s="551"/>
    </row>
    <row r="55" spans="1:9" s="382" customFormat="1" x14ac:dyDescent="0.25">
      <c r="A55" s="551" t="s">
        <v>412</v>
      </c>
      <c r="B55" s="551"/>
      <c r="C55" s="551"/>
      <c r="D55" s="551"/>
      <c r="E55" s="551"/>
      <c r="F55" s="551"/>
      <c r="G55" s="551"/>
      <c r="H55" s="551"/>
      <c r="I55" s="551"/>
    </row>
    <row r="56" spans="1:9" s="382" customFormat="1" x14ac:dyDescent="0.25">
      <c r="A56" s="552"/>
      <c r="B56" s="552"/>
      <c r="C56" s="552"/>
      <c r="D56" s="552"/>
      <c r="E56" s="552"/>
      <c r="F56" s="552"/>
      <c r="G56" s="552"/>
      <c r="H56" s="552"/>
      <c r="I56" s="552"/>
    </row>
    <row r="57" spans="1:9" x14ac:dyDescent="0.25">
      <c r="A57" s="387" t="s">
        <v>488</v>
      </c>
      <c r="B57" s="465">
        <v>2016</v>
      </c>
      <c r="C57" s="465"/>
      <c r="D57" s="465"/>
      <c r="E57" s="465"/>
      <c r="F57" s="465"/>
      <c r="G57" s="465"/>
      <c r="H57" s="465"/>
      <c r="I57" s="465"/>
    </row>
    <row r="58" spans="1:9" x14ac:dyDescent="0.25">
      <c r="A58" s="387"/>
      <c r="B58" s="390" t="s">
        <v>442</v>
      </c>
      <c r="C58" s="553" t="s">
        <v>13</v>
      </c>
      <c r="D58" s="554" t="s">
        <v>443</v>
      </c>
      <c r="E58" s="555" t="s">
        <v>13</v>
      </c>
      <c r="F58" s="554" t="s">
        <v>444</v>
      </c>
      <c r="G58" s="555" t="s">
        <v>13</v>
      </c>
      <c r="H58" s="554" t="s">
        <v>445</v>
      </c>
      <c r="I58" s="555" t="s">
        <v>13</v>
      </c>
    </row>
    <row r="59" spans="1:9" x14ac:dyDescent="0.25">
      <c r="A59" s="454"/>
      <c r="B59" s="454"/>
      <c r="C59" s="556"/>
      <c r="D59" s="557"/>
      <c r="E59" s="558"/>
      <c r="F59" s="557"/>
      <c r="G59" s="558"/>
      <c r="H59" s="557"/>
      <c r="I59" s="558"/>
    </row>
    <row r="60" spans="1:9" x14ac:dyDescent="0.25">
      <c r="A60" s="513" t="s">
        <v>416</v>
      </c>
      <c r="B60" s="484">
        <v>5888395675.5200005</v>
      </c>
      <c r="C60" s="481"/>
      <c r="D60" s="520">
        <v>24346075422.540001</v>
      </c>
      <c r="E60" s="481"/>
      <c r="F60" s="520">
        <v>8839858097.8600006</v>
      </c>
      <c r="G60" s="481"/>
      <c r="H60" s="520">
        <v>39074329195.919998</v>
      </c>
      <c r="I60" s="483"/>
    </row>
    <row r="61" spans="1:9" x14ac:dyDescent="0.25">
      <c r="A61" s="513"/>
      <c r="B61" s="484"/>
      <c r="C61" s="481"/>
      <c r="D61" s="520"/>
      <c r="E61" s="481"/>
      <c r="F61" s="520"/>
      <c r="G61" s="481"/>
      <c r="H61" s="520"/>
      <c r="I61" s="483"/>
    </row>
    <row r="62" spans="1:9" ht="25.5" x14ac:dyDescent="0.25">
      <c r="A62" s="518" t="s">
        <v>504</v>
      </c>
      <c r="B62" s="460">
        <v>955447363.52999997</v>
      </c>
      <c r="C62" s="559">
        <f>+B62/B60*100</f>
        <v>16.225936845618396</v>
      </c>
      <c r="D62" s="444">
        <v>955459484.17999995</v>
      </c>
      <c r="E62" s="559">
        <f>+D62/D60*100</f>
        <v>3.9244907756073886</v>
      </c>
      <c r="F62" s="444">
        <v>987117212.58000004</v>
      </c>
      <c r="G62" s="559">
        <v>12</v>
      </c>
      <c r="H62" s="444">
        <v>2898024060.29</v>
      </c>
      <c r="I62" s="559">
        <v>8</v>
      </c>
    </row>
    <row r="63" spans="1:9" x14ac:dyDescent="0.25">
      <c r="A63" s="518" t="s">
        <v>505</v>
      </c>
      <c r="B63" s="460">
        <v>3103567098.6700001</v>
      </c>
      <c r="C63" s="559">
        <f>+B63/B60*100</f>
        <v>52.706497146116561</v>
      </c>
      <c r="D63" s="444">
        <v>19605345933.150002</v>
      </c>
      <c r="E63" s="559">
        <f>+D63/D60*100</f>
        <v>80.52774664042586</v>
      </c>
      <c r="F63" s="444">
        <v>3531319449.8000002</v>
      </c>
      <c r="G63" s="559">
        <f>+F63/F60*100</f>
        <v>39.947693851045877</v>
      </c>
      <c r="H63" s="444">
        <v>26240232481.619999</v>
      </c>
      <c r="I63" s="559">
        <f>+H63/H60*100</f>
        <v>67.154658881155953</v>
      </c>
    </row>
    <row r="64" spans="1:9" x14ac:dyDescent="0.25">
      <c r="A64" s="518" t="s">
        <v>506</v>
      </c>
      <c r="B64" s="460">
        <v>942965852.83000004</v>
      </c>
      <c r="C64" s="559">
        <f>+B64/B60*100</f>
        <v>16.013968910924575</v>
      </c>
      <c r="D64" s="444">
        <v>26558648.760000002</v>
      </c>
      <c r="E64" s="559">
        <f>+D64/D60*100</f>
        <v>0.10908800822744336</v>
      </c>
      <c r="F64" s="444">
        <v>964310149.65999997</v>
      </c>
      <c r="G64" s="559">
        <f>+F64/F60*100</f>
        <v>10.908660964743826</v>
      </c>
      <c r="H64" s="444">
        <v>1933834651.25</v>
      </c>
      <c r="I64" s="559">
        <f>+H64/H60*100</f>
        <v>4.9491179785932804</v>
      </c>
    </row>
    <row r="65" spans="1:9" x14ac:dyDescent="0.25">
      <c r="A65" s="518" t="s">
        <v>507</v>
      </c>
      <c r="B65" s="460">
        <v>477216704.10000002</v>
      </c>
      <c r="C65" s="559">
        <f>+B65/B60*100</f>
        <v>8.1043586470241298</v>
      </c>
      <c r="D65" s="444">
        <v>3758711356.4499998</v>
      </c>
      <c r="E65" s="559">
        <f>+D65/D60*100</f>
        <v>15.438674575739309</v>
      </c>
      <c r="F65" s="444">
        <v>3255289959.2199998</v>
      </c>
      <c r="G65" s="559">
        <f>+F65/F60*100</f>
        <v>36.825138177365737</v>
      </c>
      <c r="H65" s="444">
        <v>7491218019.7700005</v>
      </c>
      <c r="I65" s="559">
        <f>+H65/H60*100</f>
        <v>19.171712410490226</v>
      </c>
    </row>
    <row r="66" spans="1:9" ht="25.5" x14ac:dyDescent="0.25">
      <c r="A66" s="518" t="s">
        <v>508</v>
      </c>
      <c r="B66" s="460">
        <v>393329739.77999997</v>
      </c>
      <c r="C66" s="559">
        <f>+B66/B60*100</f>
        <v>6.6797437104167647</v>
      </c>
      <c r="D66" s="444">
        <v>0</v>
      </c>
      <c r="E66" s="559">
        <f>+D66/D60*100</f>
        <v>0</v>
      </c>
      <c r="F66" s="444">
        <v>41971107.479999997</v>
      </c>
      <c r="G66" s="559">
        <f>+F66/F60*100</f>
        <v>0.47479390523429993</v>
      </c>
      <c r="H66" s="444">
        <v>435300847.25999999</v>
      </c>
      <c r="I66" s="559">
        <f>+H66/H60*100</f>
        <v>1.1140328093091167</v>
      </c>
    </row>
    <row r="67" spans="1:9" ht="25.5" x14ac:dyDescent="0.25">
      <c r="A67" s="518" t="s">
        <v>509</v>
      </c>
      <c r="B67" s="460">
        <v>7090944.1699999999</v>
      </c>
      <c r="C67" s="559">
        <f>+B67/B60*100</f>
        <v>0.12042234524896807</v>
      </c>
      <c r="D67" s="444">
        <v>0</v>
      </c>
      <c r="E67" s="559">
        <f>+D67/D60*100</f>
        <v>0</v>
      </c>
      <c r="F67" s="444">
        <v>30169096.219999999</v>
      </c>
      <c r="G67" s="559">
        <f>+F67/F60*100</f>
        <v>0.34128484740386827</v>
      </c>
      <c r="H67" s="444">
        <v>37260040.390000001</v>
      </c>
      <c r="I67" s="559">
        <f>+H67/H60*100</f>
        <v>9.5356826737003991E-2</v>
      </c>
    </row>
    <row r="68" spans="1:9" x14ac:dyDescent="0.25">
      <c r="A68" s="518" t="s">
        <v>510</v>
      </c>
      <c r="B68" s="460">
        <v>8777972.4399999995</v>
      </c>
      <c r="C68" s="559">
        <f>+B68/B60*100</f>
        <v>0.14907239465059935</v>
      </c>
      <c r="D68" s="444">
        <v>0</v>
      </c>
      <c r="E68" s="559">
        <f>+D68/D60*100</f>
        <v>0</v>
      </c>
      <c r="F68" s="444">
        <v>29681122.899999999</v>
      </c>
      <c r="G68" s="559">
        <f>+F68/F60*100</f>
        <v>0.33576469861190827</v>
      </c>
      <c r="H68" s="444">
        <v>38459095.340000004</v>
      </c>
      <c r="I68" s="559">
        <f>+H68/H60*100</f>
        <v>9.8425478137231251E-2</v>
      </c>
    </row>
    <row r="69" spans="1:9" x14ac:dyDescent="0.25">
      <c r="A69" s="560"/>
      <c r="B69" s="495"/>
      <c r="C69" s="561"/>
      <c r="D69" s="498"/>
      <c r="E69" s="561"/>
      <c r="F69" s="498"/>
      <c r="G69" s="561"/>
      <c r="H69" s="498"/>
      <c r="I69" s="561"/>
    </row>
    <row r="71" spans="1:9" s="382" customFormat="1" x14ac:dyDescent="0.25">
      <c r="A71" s="551" t="s">
        <v>484</v>
      </c>
      <c r="B71" s="551"/>
      <c r="C71" s="551"/>
      <c r="D71" s="551"/>
      <c r="E71" s="551"/>
      <c r="F71" s="551"/>
      <c r="G71" s="551"/>
      <c r="H71" s="551"/>
      <c r="I71" s="551"/>
    </row>
    <row r="72" spans="1:9" s="382" customFormat="1" x14ac:dyDescent="0.25">
      <c r="A72" s="551" t="s">
        <v>412</v>
      </c>
      <c r="B72" s="551"/>
      <c r="C72" s="551"/>
      <c r="D72" s="551"/>
      <c r="E72" s="551"/>
      <c r="F72" s="551"/>
      <c r="G72" s="551"/>
      <c r="H72" s="551"/>
      <c r="I72" s="551"/>
    </row>
    <row r="73" spans="1:9" s="382" customFormat="1" x14ac:dyDescent="0.25">
      <c r="A73" s="552"/>
      <c r="B73" s="552"/>
      <c r="C73" s="552"/>
      <c r="D73" s="552"/>
      <c r="E73" s="552"/>
      <c r="F73" s="552"/>
      <c r="G73" s="552"/>
      <c r="H73" s="552"/>
      <c r="I73" s="552"/>
    </row>
    <row r="74" spans="1:9" x14ac:dyDescent="0.25">
      <c r="A74" s="387" t="s">
        <v>489</v>
      </c>
      <c r="B74" s="465">
        <v>2016</v>
      </c>
      <c r="C74" s="465"/>
      <c r="D74" s="465"/>
      <c r="E74" s="465"/>
      <c r="F74" s="465"/>
      <c r="G74" s="465"/>
      <c r="H74" s="465"/>
      <c r="I74" s="465"/>
    </row>
    <row r="75" spans="1:9" x14ac:dyDescent="0.25">
      <c r="A75" s="387"/>
      <c r="B75" s="390" t="s">
        <v>442</v>
      </c>
      <c r="C75" s="553" t="s">
        <v>13</v>
      </c>
      <c r="D75" s="554" t="s">
        <v>443</v>
      </c>
      <c r="E75" s="555" t="s">
        <v>13</v>
      </c>
      <c r="F75" s="554" t="s">
        <v>444</v>
      </c>
      <c r="G75" s="555" t="s">
        <v>13</v>
      </c>
      <c r="H75" s="554" t="s">
        <v>445</v>
      </c>
      <c r="I75" s="555" t="s">
        <v>13</v>
      </c>
    </row>
    <row r="76" spans="1:9" x14ac:dyDescent="0.25">
      <c r="A76" s="454"/>
      <c r="B76" s="454"/>
      <c r="C76" s="556"/>
      <c r="D76" s="557"/>
      <c r="E76" s="558"/>
      <c r="F76" s="557"/>
      <c r="G76" s="558"/>
      <c r="H76" s="557"/>
      <c r="I76" s="558"/>
    </row>
    <row r="77" spans="1:9" x14ac:dyDescent="0.25">
      <c r="A77" s="513" t="s">
        <v>416</v>
      </c>
      <c r="B77" s="484">
        <v>3679580027.6500001</v>
      </c>
      <c r="C77" s="481"/>
      <c r="D77" s="520">
        <v>1212157433.54</v>
      </c>
      <c r="E77" s="481"/>
      <c r="F77" s="520">
        <v>1378116766.9300001</v>
      </c>
      <c r="G77" s="481"/>
      <c r="H77" s="520">
        <v>6269854228.1199999</v>
      </c>
      <c r="I77" s="483"/>
    </row>
    <row r="78" spans="1:9" x14ac:dyDescent="0.25">
      <c r="A78" s="513"/>
      <c r="B78" s="484"/>
      <c r="C78" s="481"/>
      <c r="D78" s="520"/>
      <c r="E78" s="481"/>
      <c r="F78" s="520"/>
      <c r="G78" s="481"/>
      <c r="H78" s="520"/>
      <c r="I78" s="483"/>
    </row>
    <row r="79" spans="1:9" ht="25.5" x14ac:dyDescent="0.25">
      <c r="A79" s="518" t="s">
        <v>511</v>
      </c>
      <c r="B79" s="460">
        <v>128982577.90000001</v>
      </c>
      <c r="C79" s="559">
        <f>+B79/B77*100</f>
        <v>3.5053613980608542</v>
      </c>
      <c r="D79" s="444">
        <v>0</v>
      </c>
      <c r="E79" s="559">
        <f>+D79/D77*100</f>
        <v>0</v>
      </c>
      <c r="F79" s="444">
        <v>48549117.009999998</v>
      </c>
      <c r="G79" s="559">
        <f>+F79/F77*100</f>
        <v>3.5228594684434311</v>
      </c>
      <c r="H79" s="444">
        <v>177531694.91</v>
      </c>
      <c r="I79" s="559">
        <f>+H79/H77*100</f>
        <v>2.8315123199161274</v>
      </c>
    </row>
    <row r="80" spans="1:9" ht="25.5" x14ac:dyDescent="0.25">
      <c r="A80" s="518" t="s">
        <v>512</v>
      </c>
      <c r="B80" s="460">
        <v>1808940506.8699999</v>
      </c>
      <c r="C80" s="559">
        <f>+B80/B77*100</f>
        <v>49.161602500198846</v>
      </c>
      <c r="D80" s="444">
        <v>1184213194.6199999</v>
      </c>
      <c r="E80" s="559">
        <f>+D80/D77*100</f>
        <v>97.694669178541332</v>
      </c>
      <c r="F80" s="444">
        <v>988013447.35000002</v>
      </c>
      <c r="G80" s="559">
        <f>+F80/F77*100</f>
        <v>71.693014050687125</v>
      </c>
      <c r="H80" s="444">
        <v>3981167148.8400002</v>
      </c>
      <c r="I80" s="559">
        <v>64</v>
      </c>
    </row>
    <row r="81" spans="1:9" x14ac:dyDescent="0.25">
      <c r="A81" s="518" t="s">
        <v>513</v>
      </c>
      <c r="B81" s="460">
        <v>1110763472.5799999</v>
      </c>
      <c r="C81" s="559">
        <f>+B81/B77*100</f>
        <v>30.187235071210011</v>
      </c>
      <c r="D81" s="444">
        <v>0</v>
      </c>
      <c r="E81" s="559">
        <f>+D81/D77*100</f>
        <v>0</v>
      </c>
      <c r="F81" s="444">
        <v>88976440.560000002</v>
      </c>
      <c r="G81" s="559">
        <v>7</v>
      </c>
      <c r="H81" s="444">
        <v>1199739913.1400001</v>
      </c>
      <c r="I81" s="559">
        <f>+H81/H77*100</f>
        <v>19.135052737896572</v>
      </c>
    </row>
    <row r="82" spans="1:9" ht="25.5" x14ac:dyDescent="0.25">
      <c r="A82" s="518" t="s">
        <v>514</v>
      </c>
      <c r="B82" s="460">
        <v>459727503.69999999</v>
      </c>
      <c r="C82" s="559">
        <f>+B82/B77*100</f>
        <v>12.494021063420368</v>
      </c>
      <c r="D82" s="444">
        <v>0</v>
      </c>
      <c r="E82" s="559">
        <f>+D82/D77*100</f>
        <v>0</v>
      </c>
      <c r="F82" s="444">
        <v>51662082.289999999</v>
      </c>
      <c r="G82" s="559">
        <f>+F82/F77*100</f>
        <v>3.7487449198580221</v>
      </c>
      <c r="H82" s="444">
        <v>511389585.99000001</v>
      </c>
      <c r="I82" s="559">
        <f>+H82/H77*100</f>
        <v>8.1563233750545887</v>
      </c>
    </row>
    <row r="83" spans="1:9" x14ac:dyDescent="0.25">
      <c r="A83" s="518" t="s">
        <v>515</v>
      </c>
      <c r="B83" s="460">
        <v>171165966.59999999</v>
      </c>
      <c r="C83" s="559">
        <f>+B83/B77*100</f>
        <v>4.6517799671099098</v>
      </c>
      <c r="D83" s="444">
        <v>27944238.920000002</v>
      </c>
      <c r="E83" s="559">
        <f>+D83/D77*100</f>
        <v>2.3053308214586692</v>
      </c>
      <c r="F83" s="444">
        <v>200915679.72</v>
      </c>
      <c r="G83" s="559">
        <f>+F83/F77*100</f>
        <v>14.57900263179987</v>
      </c>
      <c r="H83" s="444">
        <v>400025885.24000001</v>
      </c>
      <c r="I83" s="559">
        <f>+H83/H77*100</f>
        <v>6.3801465023844219</v>
      </c>
    </row>
    <row r="84" spans="1:9" x14ac:dyDescent="0.25">
      <c r="A84" s="462"/>
      <c r="B84" s="462"/>
      <c r="C84" s="522"/>
      <c r="D84" s="424"/>
      <c r="E84" s="522"/>
      <c r="F84" s="424"/>
      <c r="G84" s="522"/>
      <c r="H84" s="424"/>
      <c r="I84" s="522"/>
    </row>
    <row r="86" spans="1:9" x14ac:dyDescent="0.25">
      <c r="A86" s="562"/>
      <c r="C86" s="563"/>
      <c r="E86" s="563"/>
      <c r="G86" s="563"/>
    </row>
  </sheetData>
  <mergeCells count="20">
    <mergeCell ref="A74:A75"/>
    <mergeCell ref="B74:I74"/>
    <mergeCell ref="A54:I54"/>
    <mergeCell ref="A55:I55"/>
    <mergeCell ref="A57:A58"/>
    <mergeCell ref="B57:I57"/>
    <mergeCell ref="A71:I71"/>
    <mergeCell ref="A72:I72"/>
    <mergeCell ref="A20:A21"/>
    <mergeCell ref="B20:I20"/>
    <mergeCell ref="A34:I34"/>
    <mergeCell ref="A35:I35"/>
    <mergeCell ref="A37:A38"/>
    <mergeCell ref="B37:I37"/>
    <mergeCell ref="A3:I3"/>
    <mergeCell ref="A4:I4"/>
    <mergeCell ref="A6:A7"/>
    <mergeCell ref="B6:I6"/>
    <mergeCell ref="A17:I17"/>
    <mergeCell ref="A18:I18"/>
  </mergeCells>
  <printOptions horizontalCentered="1"/>
  <pageMargins left="0.19685039370078741" right="0.19685039370078741" top="0.19685039370078741" bottom="0.59055118110236227" header="0" footer="0.19685039370078741"/>
  <pageSetup orientation="portrait" errors="NA"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2"/>
  <sheetViews>
    <sheetView showGridLines="0" workbookViewId="0">
      <selection activeCell="D28" sqref="D28"/>
    </sheetView>
  </sheetViews>
  <sheetFormatPr baseColWidth="10" defaultRowHeight="12.75" x14ac:dyDescent="0.25"/>
  <cols>
    <col min="1" max="1" width="47.5703125" style="383" customWidth="1"/>
    <col min="2" max="4" width="14.7109375" style="383" bestFit="1" customWidth="1"/>
    <col min="5" max="5" width="14.7109375" style="383" customWidth="1"/>
    <col min="6" max="6" width="6.85546875" style="383" customWidth="1"/>
    <col min="7" max="16384" width="11.42578125" style="383"/>
  </cols>
  <sheetData>
    <row r="2" spans="1:6" s="382" customFormat="1" x14ac:dyDescent="0.25">
      <c r="A2" s="564" t="s">
        <v>484</v>
      </c>
      <c r="B2" s="564"/>
      <c r="C2" s="564"/>
      <c r="D2" s="564"/>
      <c r="E2" s="564"/>
      <c r="F2" s="564"/>
    </row>
    <row r="3" spans="1:6" s="382" customFormat="1" x14ac:dyDescent="0.25">
      <c r="A3" s="564" t="s">
        <v>412</v>
      </c>
      <c r="B3" s="564"/>
      <c r="C3" s="564"/>
      <c r="D3" s="564"/>
      <c r="E3" s="564"/>
      <c r="F3" s="564"/>
    </row>
    <row r="4" spans="1:6" x14ac:dyDescent="0.25">
      <c r="A4" s="525"/>
      <c r="B4" s="525"/>
      <c r="C4" s="525"/>
      <c r="D4" s="525"/>
      <c r="E4" s="525"/>
      <c r="F4" s="525"/>
    </row>
    <row r="5" spans="1:6" x14ac:dyDescent="0.25">
      <c r="A5" s="526" t="s">
        <v>485</v>
      </c>
      <c r="B5" s="527">
        <v>2015</v>
      </c>
      <c r="C5" s="526">
        <v>2016</v>
      </c>
      <c r="D5" s="526"/>
      <c r="E5" s="526"/>
      <c r="F5" s="526"/>
    </row>
    <row r="6" spans="1:6" ht="25.5" x14ac:dyDescent="0.25">
      <c r="A6" s="526"/>
      <c r="B6" s="565" t="s">
        <v>413</v>
      </c>
      <c r="C6" s="566" t="s">
        <v>414</v>
      </c>
      <c r="D6" s="567" t="s">
        <v>445</v>
      </c>
      <c r="E6" s="390" t="s">
        <v>415</v>
      </c>
      <c r="F6" s="568" t="s">
        <v>13</v>
      </c>
    </row>
    <row r="7" spans="1:6" x14ac:dyDescent="0.25">
      <c r="A7" s="569"/>
      <c r="B7" s="570"/>
      <c r="C7" s="571"/>
      <c r="D7" s="571"/>
      <c r="E7" s="571"/>
      <c r="F7" s="571"/>
    </row>
    <row r="8" spans="1:6" x14ac:dyDescent="0.25">
      <c r="A8" s="536" t="s">
        <v>516</v>
      </c>
      <c r="B8" s="537">
        <v>66057871163.669998</v>
      </c>
      <c r="C8" s="537">
        <v>60495049279</v>
      </c>
      <c r="D8" s="537">
        <v>70535315067.830002</v>
      </c>
      <c r="E8" s="537">
        <f>D8-C8</f>
        <v>10040265788.830002</v>
      </c>
      <c r="F8" s="549">
        <f t="shared" ref="F8" si="0">(D8*100/C8)-100</f>
        <v>16.596838763656208</v>
      </c>
    </row>
    <row r="9" spans="1:6" x14ac:dyDescent="0.25">
      <c r="A9" s="536"/>
      <c r="B9" s="537"/>
      <c r="C9" s="537"/>
      <c r="D9" s="537"/>
      <c r="E9" s="537"/>
      <c r="F9" s="549"/>
    </row>
    <row r="10" spans="1:6" x14ac:dyDescent="0.25">
      <c r="A10" s="459" t="s">
        <v>486</v>
      </c>
      <c r="B10" s="460">
        <v>16710937529.98</v>
      </c>
      <c r="C10" s="460">
        <v>17342079539.880001</v>
      </c>
      <c r="D10" s="460">
        <v>18968717630.369999</v>
      </c>
      <c r="E10" s="460">
        <f t="shared" ref="E10:E13" si="1">D10-C10</f>
        <v>1626638090.4899979</v>
      </c>
      <c r="F10" s="461">
        <f t="shared" ref="F10:F13" si="2">(D10*100/C10)-100</f>
        <v>9.3797176212308813</v>
      </c>
    </row>
    <row r="11" spans="1:6" x14ac:dyDescent="0.25">
      <c r="A11" s="459" t="s">
        <v>487</v>
      </c>
      <c r="B11" s="460">
        <v>5834820066.7299995</v>
      </c>
      <c r="C11" s="460">
        <v>4628959990.5</v>
      </c>
      <c r="D11" s="460">
        <v>6222414013.4200001</v>
      </c>
      <c r="E11" s="460">
        <f t="shared" si="1"/>
        <v>1593454022.9200001</v>
      </c>
      <c r="F11" s="461">
        <f t="shared" si="2"/>
        <v>34.42358599318726</v>
      </c>
    </row>
    <row r="12" spans="1:6" x14ac:dyDescent="0.25">
      <c r="A12" s="459" t="s">
        <v>488</v>
      </c>
      <c r="B12" s="460">
        <v>35113067253.459999</v>
      </c>
      <c r="C12" s="460">
        <v>34146954363.880001</v>
      </c>
      <c r="D12" s="460">
        <v>39074329195.919998</v>
      </c>
      <c r="E12" s="460">
        <f t="shared" si="1"/>
        <v>4927374832.0399971</v>
      </c>
      <c r="F12" s="461">
        <f t="shared" si="2"/>
        <v>14.429910145228305</v>
      </c>
    </row>
    <row r="13" spans="1:6" x14ac:dyDescent="0.25">
      <c r="A13" s="459" t="s">
        <v>489</v>
      </c>
      <c r="B13" s="460">
        <v>8399046313.5</v>
      </c>
      <c r="C13" s="460">
        <v>4377055384.7399998</v>
      </c>
      <c r="D13" s="460">
        <v>6269854228.1199999</v>
      </c>
      <c r="E13" s="460">
        <f t="shared" si="1"/>
        <v>1892798843.3800001</v>
      </c>
      <c r="F13" s="461">
        <f t="shared" si="2"/>
        <v>43.243657596359924</v>
      </c>
    </row>
    <row r="14" spans="1:6" x14ac:dyDescent="0.25">
      <c r="A14" s="462"/>
      <c r="B14" s="462"/>
      <c r="C14" s="462"/>
      <c r="D14" s="462"/>
      <c r="E14" s="462"/>
      <c r="F14" s="462"/>
    </row>
    <row r="15" spans="1:6" s="382" customFormat="1" x14ac:dyDescent="0.25">
      <c r="A15" s="572"/>
      <c r="B15" s="572"/>
      <c r="C15" s="572"/>
      <c r="D15" s="572"/>
      <c r="E15" s="572"/>
      <c r="F15" s="572"/>
    </row>
    <row r="16" spans="1:6" s="382" customFormat="1" x14ac:dyDescent="0.25">
      <c r="A16" s="572"/>
      <c r="B16" s="572"/>
      <c r="C16" s="572"/>
      <c r="D16" s="572"/>
      <c r="E16" s="572"/>
      <c r="F16" s="572"/>
    </row>
    <row r="17" spans="1:6" s="382" customFormat="1" x14ac:dyDescent="0.25">
      <c r="A17" s="564" t="s">
        <v>484</v>
      </c>
      <c r="B17" s="564"/>
      <c r="C17" s="564"/>
      <c r="D17" s="564"/>
      <c r="E17" s="564"/>
      <c r="F17" s="564"/>
    </row>
    <row r="18" spans="1:6" s="382" customFormat="1" x14ac:dyDescent="0.25">
      <c r="A18" s="564" t="s">
        <v>412</v>
      </c>
      <c r="B18" s="564"/>
      <c r="C18" s="564"/>
      <c r="D18" s="564"/>
      <c r="E18" s="564"/>
      <c r="F18" s="564"/>
    </row>
    <row r="19" spans="1:6" x14ac:dyDescent="0.25">
      <c r="A19" s="525"/>
      <c r="B19" s="525"/>
      <c r="C19" s="525"/>
      <c r="D19" s="525"/>
      <c r="E19" s="525"/>
      <c r="F19" s="525"/>
    </row>
    <row r="20" spans="1:6" x14ac:dyDescent="0.25">
      <c r="A20" s="526" t="s">
        <v>486</v>
      </c>
      <c r="B20" s="527">
        <v>2015</v>
      </c>
      <c r="C20" s="526">
        <v>2016</v>
      </c>
      <c r="D20" s="526"/>
      <c r="E20" s="526"/>
      <c r="F20" s="526"/>
    </row>
    <row r="21" spans="1:6" ht="25.5" x14ac:dyDescent="0.25">
      <c r="A21" s="526"/>
      <c r="B21" s="565" t="s">
        <v>413</v>
      </c>
      <c r="C21" s="566" t="s">
        <v>414</v>
      </c>
      <c r="D21" s="567" t="s">
        <v>445</v>
      </c>
      <c r="E21" s="390" t="s">
        <v>415</v>
      </c>
      <c r="F21" s="568" t="s">
        <v>13</v>
      </c>
    </row>
    <row r="22" spans="1:6" x14ac:dyDescent="0.25">
      <c r="A22" s="569"/>
      <c r="B22" s="570"/>
      <c r="C22" s="571"/>
      <c r="D22" s="571"/>
      <c r="E22" s="571"/>
      <c r="F22" s="571"/>
    </row>
    <row r="23" spans="1:6" x14ac:dyDescent="0.25">
      <c r="A23" s="536" t="s">
        <v>15</v>
      </c>
      <c r="B23" s="537">
        <v>16710937529.98</v>
      </c>
      <c r="C23" s="537">
        <v>17342079539.880001</v>
      </c>
      <c r="D23" s="537">
        <v>18968717630.369999</v>
      </c>
      <c r="E23" s="537">
        <f>D23-C23</f>
        <v>1626638090.4899979</v>
      </c>
      <c r="F23" s="549">
        <f t="shared" ref="F23" si="3">(D23*100/C23)-100</f>
        <v>9.3797176212308813</v>
      </c>
    </row>
    <row r="24" spans="1:6" x14ac:dyDescent="0.25">
      <c r="A24" s="536"/>
      <c r="B24" s="537"/>
      <c r="C24" s="537"/>
      <c r="D24" s="537"/>
      <c r="E24" s="537"/>
      <c r="F24" s="549"/>
    </row>
    <row r="25" spans="1:6" x14ac:dyDescent="0.25">
      <c r="A25" s="518" t="s">
        <v>490</v>
      </c>
      <c r="B25" s="460">
        <v>803322295.39999998</v>
      </c>
      <c r="C25" s="460">
        <v>1505354257.4100001</v>
      </c>
      <c r="D25" s="460">
        <v>1584838651.27</v>
      </c>
      <c r="E25" s="460">
        <f t="shared" ref="E25:E31" si="4">D25-C25</f>
        <v>79484393.859999895</v>
      </c>
      <c r="F25" s="461">
        <f t="shared" ref="F25:F31" si="5">(D25*100/C25)-100</f>
        <v>5.2801122040704769</v>
      </c>
    </row>
    <row r="26" spans="1:6" ht="25.5" x14ac:dyDescent="0.25">
      <c r="A26" s="518" t="s">
        <v>491</v>
      </c>
      <c r="B26" s="460">
        <v>1765687771.75</v>
      </c>
      <c r="C26" s="460">
        <v>658300000</v>
      </c>
      <c r="D26" s="460">
        <v>789335905.57000005</v>
      </c>
      <c r="E26" s="460">
        <f t="shared" si="4"/>
        <v>131035905.57000005</v>
      </c>
      <c r="F26" s="461">
        <f t="shared" si="5"/>
        <v>19.905196045875741</v>
      </c>
    </row>
    <row r="27" spans="1:6" x14ac:dyDescent="0.25">
      <c r="A27" s="518" t="s">
        <v>492</v>
      </c>
      <c r="B27" s="460">
        <v>11262597681.83</v>
      </c>
      <c r="C27" s="460">
        <v>11805451593</v>
      </c>
      <c r="D27" s="460">
        <v>11875052446.93</v>
      </c>
      <c r="E27" s="460">
        <f t="shared" si="4"/>
        <v>69600853.930000305</v>
      </c>
      <c r="F27" s="461">
        <f t="shared" si="5"/>
        <v>0.58956536631998802</v>
      </c>
    </row>
    <row r="28" spans="1:6" ht="25.5" x14ac:dyDescent="0.25">
      <c r="A28" s="518" t="s">
        <v>493</v>
      </c>
      <c r="B28" s="460">
        <v>37622398.840000004</v>
      </c>
      <c r="C28" s="460">
        <v>25624335</v>
      </c>
      <c r="D28" s="460">
        <v>28559920.100000001</v>
      </c>
      <c r="E28" s="460">
        <f t="shared" si="4"/>
        <v>2935585.1000000015</v>
      </c>
      <c r="F28" s="461">
        <f t="shared" si="5"/>
        <v>11.456239157035682</v>
      </c>
    </row>
    <row r="29" spans="1:6" x14ac:dyDescent="0.25">
      <c r="A29" s="518" t="s">
        <v>494</v>
      </c>
      <c r="B29" s="460">
        <v>1019178296.83</v>
      </c>
      <c r="C29" s="460">
        <v>1738240488.47</v>
      </c>
      <c r="D29" s="460">
        <v>2277800687.2399998</v>
      </c>
      <c r="E29" s="460">
        <f t="shared" si="4"/>
        <v>539560198.76999974</v>
      </c>
      <c r="F29" s="461">
        <f t="shared" si="5"/>
        <v>31.040595495789006</v>
      </c>
    </row>
    <row r="30" spans="1:6" ht="25.5" x14ac:dyDescent="0.25">
      <c r="A30" s="518" t="s">
        <v>495</v>
      </c>
      <c r="B30" s="460">
        <v>46994269.799999997</v>
      </c>
      <c r="C30" s="460">
        <v>4409193</v>
      </c>
      <c r="D30" s="460">
        <v>14344747.970000001</v>
      </c>
      <c r="E30" s="460">
        <f t="shared" si="4"/>
        <v>9935554.9700000007</v>
      </c>
      <c r="F30" s="461">
        <f t="shared" si="5"/>
        <v>225.33726625257731</v>
      </c>
    </row>
    <row r="31" spans="1:6" x14ac:dyDescent="0.25">
      <c r="A31" s="518" t="s">
        <v>496</v>
      </c>
      <c r="B31" s="460">
        <v>1775534815.53</v>
      </c>
      <c r="C31" s="460">
        <v>1604699673</v>
      </c>
      <c r="D31" s="460">
        <v>2398785271.29</v>
      </c>
      <c r="E31" s="460">
        <f t="shared" si="4"/>
        <v>794085598.28999996</v>
      </c>
      <c r="F31" s="461">
        <f t="shared" si="5"/>
        <v>49.484997825508998</v>
      </c>
    </row>
    <row r="32" spans="1:6" x14ac:dyDescent="0.25">
      <c r="A32" s="519"/>
      <c r="B32" s="495"/>
      <c r="C32" s="495"/>
      <c r="D32" s="495"/>
      <c r="E32" s="495"/>
      <c r="F32" s="543"/>
    </row>
    <row r="33" spans="1:6" s="382" customFormat="1" x14ac:dyDescent="0.25">
      <c r="A33" s="572"/>
      <c r="B33" s="572"/>
      <c r="C33" s="572"/>
      <c r="D33" s="572"/>
      <c r="E33" s="572"/>
      <c r="F33" s="572"/>
    </row>
    <row r="34" spans="1:6" s="382" customFormat="1" x14ac:dyDescent="0.25">
      <c r="A34" s="572"/>
      <c r="B34" s="572"/>
      <c r="C34" s="572"/>
      <c r="D34" s="572"/>
      <c r="E34" s="572"/>
      <c r="F34" s="572"/>
    </row>
    <row r="35" spans="1:6" s="382" customFormat="1" x14ac:dyDescent="0.25">
      <c r="A35" s="564" t="s">
        <v>484</v>
      </c>
      <c r="B35" s="564"/>
      <c r="C35" s="564"/>
      <c r="D35" s="564"/>
      <c r="E35" s="564"/>
      <c r="F35" s="564"/>
    </row>
    <row r="36" spans="1:6" s="382" customFormat="1" x14ac:dyDescent="0.25">
      <c r="A36" s="564" t="s">
        <v>412</v>
      </c>
      <c r="B36" s="564"/>
      <c r="C36" s="564"/>
      <c r="D36" s="564"/>
      <c r="E36" s="564"/>
      <c r="F36" s="564"/>
    </row>
    <row r="37" spans="1:6" x14ac:dyDescent="0.25">
      <c r="A37" s="525"/>
      <c r="B37" s="525"/>
      <c r="C37" s="525"/>
      <c r="D37" s="525"/>
      <c r="E37" s="525"/>
      <c r="F37" s="525"/>
    </row>
    <row r="38" spans="1:6" x14ac:dyDescent="0.25">
      <c r="A38" s="526" t="s">
        <v>487</v>
      </c>
      <c r="B38" s="527">
        <v>2015</v>
      </c>
      <c r="C38" s="526">
        <v>2016</v>
      </c>
      <c r="D38" s="526"/>
      <c r="E38" s="526"/>
      <c r="F38" s="526"/>
    </row>
    <row r="39" spans="1:6" ht="25.5" x14ac:dyDescent="0.25">
      <c r="A39" s="526"/>
      <c r="B39" s="565" t="s">
        <v>413</v>
      </c>
      <c r="C39" s="566" t="s">
        <v>414</v>
      </c>
      <c r="D39" s="567" t="s">
        <v>445</v>
      </c>
      <c r="E39" s="390" t="s">
        <v>415</v>
      </c>
      <c r="F39" s="568" t="s">
        <v>13</v>
      </c>
    </row>
    <row r="40" spans="1:6" x14ac:dyDescent="0.25">
      <c r="A40" s="569"/>
      <c r="B40" s="570"/>
      <c r="C40" s="571"/>
      <c r="D40" s="571"/>
      <c r="E40" s="571"/>
      <c r="F40" s="571"/>
    </row>
    <row r="41" spans="1:6" x14ac:dyDescent="0.25">
      <c r="A41" s="536" t="s">
        <v>15</v>
      </c>
      <c r="B41" s="537">
        <v>5834820066.7299995</v>
      </c>
      <c r="C41" s="537">
        <v>4628959990.5</v>
      </c>
      <c r="D41" s="537">
        <v>6222414013.4200001</v>
      </c>
      <c r="E41" s="537">
        <f>D41-C41</f>
        <v>1593454022.9200001</v>
      </c>
      <c r="F41" s="549">
        <f t="shared" ref="F41" si="6">(D41*100/C41)-100</f>
        <v>34.42358599318726</v>
      </c>
    </row>
    <row r="42" spans="1:6" x14ac:dyDescent="0.25">
      <c r="A42" s="536"/>
      <c r="B42" s="537"/>
      <c r="C42" s="537"/>
      <c r="D42" s="537"/>
      <c r="E42" s="537"/>
      <c r="F42" s="549"/>
    </row>
    <row r="43" spans="1:6" x14ac:dyDescent="0.25">
      <c r="A43" s="459" t="s">
        <v>497</v>
      </c>
      <c r="B43" s="460">
        <v>100205643.04000001</v>
      </c>
      <c r="C43" s="460">
        <v>526429592.68000001</v>
      </c>
      <c r="D43" s="460">
        <v>157798979.61000001</v>
      </c>
      <c r="E43" s="460">
        <f t="shared" ref="E43:E51" si="7">D43-C43</f>
        <v>-368630613.06999999</v>
      </c>
      <c r="F43" s="461">
        <f t="shared" ref="F43:F51" si="8">(D43*100/C43)-100</f>
        <v>-70.024675321411678</v>
      </c>
    </row>
    <row r="44" spans="1:6" x14ac:dyDescent="0.25">
      <c r="A44" s="459" t="s">
        <v>498</v>
      </c>
      <c r="B44" s="460">
        <v>295667651.06999999</v>
      </c>
      <c r="C44" s="460">
        <v>602191696</v>
      </c>
      <c r="D44" s="460">
        <v>192761124.88</v>
      </c>
      <c r="E44" s="460">
        <f t="shared" si="7"/>
        <v>-409430571.12</v>
      </c>
      <c r="F44" s="461">
        <f t="shared" si="8"/>
        <v>-67.990072569848252</v>
      </c>
    </row>
    <row r="45" spans="1:6" x14ac:dyDescent="0.25">
      <c r="A45" s="459" t="s">
        <v>517</v>
      </c>
      <c r="B45" s="460">
        <v>196388058.87</v>
      </c>
      <c r="C45" s="460">
        <v>0</v>
      </c>
      <c r="D45" s="460">
        <v>0</v>
      </c>
      <c r="E45" s="460">
        <f t="shared" si="7"/>
        <v>0</v>
      </c>
      <c r="F45" s="461" t="s">
        <v>19</v>
      </c>
    </row>
    <row r="46" spans="1:6" x14ac:dyDescent="0.25">
      <c r="A46" s="459" t="s">
        <v>499</v>
      </c>
      <c r="B46" s="460">
        <v>277649135.72000003</v>
      </c>
      <c r="C46" s="460">
        <v>182529973.09999999</v>
      </c>
      <c r="D46" s="460">
        <v>202765867.47</v>
      </c>
      <c r="E46" s="460">
        <f t="shared" si="7"/>
        <v>20235894.370000005</v>
      </c>
      <c r="F46" s="461">
        <f t="shared" si="8"/>
        <v>11.086340520585992</v>
      </c>
    </row>
    <row r="47" spans="1:6" x14ac:dyDescent="0.25">
      <c r="A47" s="459" t="s">
        <v>500</v>
      </c>
      <c r="B47" s="460">
        <v>605692606.83000004</v>
      </c>
      <c r="C47" s="460">
        <v>619164547</v>
      </c>
      <c r="D47" s="460">
        <v>630388775.75999999</v>
      </c>
      <c r="E47" s="460">
        <f t="shared" si="7"/>
        <v>11224228.75999999</v>
      </c>
      <c r="F47" s="461">
        <f t="shared" si="8"/>
        <v>1.8128022372056165</v>
      </c>
    </row>
    <row r="48" spans="1:6" x14ac:dyDescent="0.25">
      <c r="A48" s="459" t="s">
        <v>501</v>
      </c>
      <c r="B48" s="460">
        <v>107900</v>
      </c>
      <c r="C48" s="460">
        <v>210292878</v>
      </c>
      <c r="D48" s="460">
        <v>600445.01</v>
      </c>
      <c r="E48" s="460">
        <f t="shared" si="7"/>
        <v>-209692432.99000001</v>
      </c>
      <c r="F48" s="461">
        <f t="shared" si="8"/>
        <v>-99.714472018400926</v>
      </c>
    </row>
    <row r="49" spans="1:6" x14ac:dyDescent="0.25">
      <c r="A49" s="459" t="s">
        <v>518</v>
      </c>
      <c r="B49" s="460">
        <v>94037576.920000002</v>
      </c>
      <c r="C49" s="460">
        <v>0</v>
      </c>
      <c r="D49" s="460">
        <v>0</v>
      </c>
      <c r="E49" s="460">
        <f t="shared" si="7"/>
        <v>0</v>
      </c>
      <c r="F49" s="461" t="s">
        <v>19</v>
      </c>
    </row>
    <row r="50" spans="1:6" x14ac:dyDescent="0.25">
      <c r="A50" s="459" t="s">
        <v>502</v>
      </c>
      <c r="B50" s="460">
        <v>348861191.80000001</v>
      </c>
      <c r="C50" s="460">
        <v>619522649.72000003</v>
      </c>
      <c r="D50" s="460">
        <v>835632273.70000005</v>
      </c>
      <c r="E50" s="460">
        <f t="shared" si="7"/>
        <v>216109623.98000002</v>
      </c>
      <c r="F50" s="461">
        <f t="shared" si="8"/>
        <v>34.883248268271245</v>
      </c>
    </row>
    <row r="51" spans="1:6" x14ac:dyDescent="0.25">
      <c r="A51" s="459" t="s">
        <v>503</v>
      </c>
      <c r="B51" s="460">
        <v>3916210302.48</v>
      </c>
      <c r="C51" s="460">
        <v>1868828654</v>
      </c>
      <c r="D51" s="460">
        <v>4202466546.9899998</v>
      </c>
      <c r="E51" s="460">
        <f t="shared" si="7"/>
        <v>2333637892.9899998</v>
      </c>
      <c r="F51" s="461">
        <f t="shared" si="8"/>
        <v>124.87168836988519</v>
      </c>
    </row>
    <row r="52" spans="1:6" x14ac:dyDescent="0.25">
      <c r="A52" s="519"/>
      <c r="B52" s="495"/>
      <c r="C52" s="495"/>
      <c r="D52" s="495"/>
      <c r="E52" s="495"/>
      <c r="F52" s="543"/>
    </row>
    <row r="53" spans="1:6" x14ac:dyDescent="0.25">
      <c r="A53" s="408" t="s">
        <v>440</v>
      </c>
      <c r="B53" s="412"/>
      <c r="C53" s="412"/>
      <c r="D53" s="412"/>
      <c r="E53" s="412"/>
      <c r="F53" s="544"/>
    </row>
    <row r="54" spans="1:6" x14ac:dyDescent="0.25">
      <c r="A54" s="509"/>
      <c r="B54" s="510"/>
      <c r="C54" s="510"/>
      <c r="D54" s="510"/>
      <c r="E54" s="510"/>
      <c r="F54" s="544"/>
    </row>
    <row r="55" spans="1:6" s="382" customFormat="1" x14ac:dyDescent="0.25">
      <c r="A55" s="572"/>
      <c r="B55" s="572"/>
      <c r="C55" s="572"/>
      <c r="D55" s="572"/>
      <c r="E55" s="572"/>
      <c r="F55" s="572"/>
    </row>
    <row r="56" spans="1:6" s="382" customFormat="1" x14ac:dyDescent="0.25">
      <c r="A56" s="572"/>
      <c r="B56" s="572"/>
      <c r="C56" s="572"/>
      <c r="D56" s="572"/>
      <c r="E56" s="572"/>
      <c r="F56" s="572"/>
    </row>
    <row r="57" spans="1:6" s="382" customFormat="1" x14ac:dyDescent="0.25">
      <c r="A57" s="564" t="s">
        <v>484</v>
      </c>
      <c r="B57" s="564"/>
      <c r="C57" s="564"/>
      <c r="D57" s="564"/>
      <c r="E57" s="564"/>
      <c r="F57" s="564"/>
    </row>
    <row r="58" spans="1:6" s="382" customFormat="1" x14ac:dyDescent="0.25">
      <c r="A58" s="564" t="s">
        <v>412</v>
      </c>
      <c r="B58" s="564"/>
      <c r="C58" s="564"/>
      <c r="D58" s="564"/>
      <c r="E58" s="564"/>
      <c r="F58" s="564"/>
    </row>
    <row r="59" spans="1:6" x14ac:dyDescent="0.25">
      <c r="A59" s="525"/>
      <c r="B59" s="525"/>
      <c r="C59" s="525"/>
      <c r="D59" s="525"/>
      <c r="E59" s="525"/>
      <c r="F59" s="525"/>
    </row>
    <row r="60" spans="1:6" x14ac:dyDescent="0.25">
      <c r="A60" s="526" t="s">
        <v>488</v>
      </c>
      <c r="B60" s="527">
        <v>2015</v>
      </c>
      <c r="C60" s="526">
        <v>2016</v>
      </c>
      <c r="D60" s="526"/>
      <c r="E60" s="526"/>
      <c r="F60" s="526"/>
    </row>
    <row r="61" spans="1:6" ht="25.5" x14ac:dyDescent="0.25">
      <c r="A61" s="526"/>
      <c r="B61" s="565" t="s">
        <v>413</v>
      </c>
      <c r="C61" s="566" t="s">
        <v>414</v>
      </c>
      <c r="D61" s="567" t="s">
        <v>445</v>
      </c>
      <c r="E61" s="390" t="s">
        <v>415</v>
      </c>
      <c r="F61" s="573" t="s">
        <v>13</v>
      </c>
    </row>
    <row r="62" spans="1:6" x14ac:dyDescent="0.25">
      <c r="A62" s="569"/>
      <c r="B62" s="570"/>
      <c r="C62" s="571"/>
      <c r="D62" s="571"/>
      <c r="E62" s="571"/>
      <c r="F62" s="571"/>
    </row>
    <row r="63" spans="1:6" x14ac:dyDescent="0.25">
      <c r="A63" s="536" t="s">
        <v>459</v>
      </c>
      <c r="B63" s="537">
        <v>35113067253.459999</v>
      </c>
      <c r="C63" s="537">
        <v>34146954363.880001</v>
      </c>
      <c r="D63" s="537">
        <v>39074329195.919998</v>
      </c>
      <c r="E63" s="537">
        <f>D63-C63</f>
        <v>4927374832.0399971</v>
      </c>
      <c r="F63" s="549">
        <f t="shared" ref="F63" si="9">(D63*100/C63)-100</f>
        <v>14.429910145228305</v>
      </c>
    </row>
    <row r="64" spans="1:6" x14ac:dyDescent="0.25">
      <c r="A64" s="536"/>
      <c r="B64" s="537"/>
      <c r="C64" s="537"/>
      <c r="D64" s="537"/>
      <c r="E64" s="537"/>
      <c r="F64" s="549"/>
    </row>
    <row r="65" spans="1:6" x14ac:dyDescent="0.25">
      <c r="A65" s="459" t="s">
        <v>504</v>
      </c>
      <c r="B65" s="460">
        <v>217135458.50999999</v>
      </c>
      <c r="C65" s="460">
        <v>3265396466.9000001</v>
      </c>
      <c r="D65" s="460">
        <v>2898024060.29</v>
      </c>
      <c r="E65" s="460">
        <f t="shared" ref="E65:E72" si="10">D65-C65</f>
        <v>-367372406.61000013</v>
      </c>
      <c r="F65" s="461">
        <f t="shared" ref="F65:F72" si="11">(D65*100/C65)-100</f>
        <v>-11.250468674597556</v>
      </c>
    </row>
    <row r="66" spans="1:6" x14ac:dyDescent="0.25">
      <c r="A66" s="459" t="s">
        <v>505</v>
      </c>
      <c r="B66" s="460">
        <v>26591502821.82</v>
      </c>
      <c r="C66" s="460">
        <v>24279375378.240002</v>
      </c>
      <c r="D66" s="460">
        <v>26240232481.619999</v>
      </c>
      <c r="E66" s="460">
        <f t="shared" si="10"/>
        <v>1960857103.3799973</v>
      </c>
      <c r="F66" s="461">
        <f t="shared" si="11"/>
        <v>8.0762254911112166</v>
      </c>
    </row>
    <row r="67" spans="1:6" x14ac:dyDescent="0.25">
      <c r="A67" s="459" t="s">
        <v>506</v>
      </c>
      <c r="B67" s="460">
        <v>1010961098.46</v>
      </c>
      <c r="C67" s="460">
        <v>529937884.36000001</v>
      </c>
      <c r="D67" s="460">
        <v>1933834651.25</v>
      </c>
      <c r="E67" s="460">
        <f t="shared" si="10"/>
        <v>1403896766.8899999</v>
      </c>
      <c r="F67" s="461">
        <f t="shared" si="11"/>
        <v>264.91723055155234</v>
      </c>
    </row>
    <row r="68" spans="1:6" x14ac:dyDescent="0.25">
      <c r="A68" s="459" t="s">
        <v>519</v>
      </c>
      <c r="B68" s="460">
        <v>733242.55</v>
      </c>
      <c r="C68" s="460">
        <v>0</v>
      </c>
      <c r="D68" s="460">
        <v>0</v>
      </c>
      <c r="E68" s="460">
        <f t="shared" si="10"/>
        <v>0</v>
      </c>
      <c r="F68" s="461" t="s">
        <v>19</v>
      </c>
    </row>
    <row r="69" spans="1:6" x14ac:dyDescent="0.25">
      <c r="A69" s="459" t="s">
        <v>507</v>
      </c>
      <c r="B69" s="460">
        <v>6208939689.3699999</v>
      </c>
      <c r="C69" s="460">
        <v>5793138618.7600002</v>
      </c>
      <c r="D69" s="460">
        <v>7491218019.7700005</v>
      </c>
      <c r="E69" s="460">
        <f t="shared" si="10"/>
        <v>1698079401.0100002</v>
      </c>
      <c r="F69" s="461">
        <f t="shared" si="11"/>
        <v>29.311906943001247</v>
      </c>
    </row>
    <row r="70" spans="1:6" ht="25.5" x14ac:dyDescent="0.25">
      <c r="A70" s="518" t="s">
        <v>508</v>
      </c>
      <c r="B70" s="460">
        <v>837862709.71000004</v>
      </c>
      <c r="C70" s="460">
        <v>261144449.97999999</v>
      </c>
      <c r="D70" s="460">
        <v>435300847.25999999</v>
      </c>
      <c r="E70" s="460">
        <f t="shared" si="10"/>
        <v>174156397.28</v>
      </c>
      <c r="F70" s="461">
        <f t="shared" si="11"/>
        <v>66.689679713023935</v>
      </c>
    </row>
    <row r="71" spans="1:6" x14ac:dyDescent="0.25">
      <c r="A71" s="459" t="s">
        <v>509</v>
      </c>
      <c r="B71" s="460">
        <v>233981147.03</v>
      </c>
      <c r="C71" s="460">
        <v>7645562</v>
      </c>
      <c r="D71" s="460">
        <v>37260040.390000001</v>
      </c>
      <c r="E71" s="460">
        <f t="shared" si="10"/>
        <v>29614478.390000001</v>
      </c>
      <c r="F71" s="461">
        <f t="shared" si="11"/>
        <v>387.34207361080848</v>
      </c>
    </row>
    <row r="72" spans="1:6" x14ac:dyDescent="0.25">
      <c r="A72" s="459" t="s">
        <v>510</v>
      </c>
      <c r="B72" s="460">
        <v>11951086.01</v>
      </c>
      <c r="C72" s="460">
        <v>10316003.640000001</v>
      </c>
      <c r="D72" s="460">
        <v>38459095.340000004</v>
      </c>
      <c r="E72" s="460">
        <f t="shared" si="10"/>
        <v>28143091.700000003</v>
      </c>
      <c r="F72" s="461">
        <f t="shared" si="11"/>
        <v>272.81002103252462</v>
      </c>
    </row>
    <row r="73" spans="1:6" x14ac:dyDescent="0.25">
      <c r="A73" s="519"/>
      <c r="B73" s="495"/>
      <c r="C73" s="495"/>
      <c r="D73" s="495"/>
      <c r="E73" s="495"/>
      <c r="F73" s="543"/>
    </row>
    <row r="74" spans="1:6" x14ac:dyDescent="0.25">
      <c r="A74" s="408" t="s">
        <v>440</v>
      </c>
      <c r="B74" s="412"/>
      <c r="C74" s="412"/>
      <c r="D74" s="412"/>
      <c r="E74" s="412"/>
      <c r="F74" s="544"/>
    </row>
    <row r="75" spans="1:6" s="382" customFormat="1" x14ac:dyDescent="0.25">
      <c r="A75" s="572"/>
      <c r="B75" s="572"/>
      <c r="C75" s="572"/>
      <c r="D75" s="572"/>
      <c r="E75" s="572"/>
      <c r="F75" s="572"/>
    </row>
    <row r="76" spans="1:6" s="382" customFormat="1" x14ac:dyDescent="0.25">
      <c r="A76" s="572"/>
      <c r="B76" s="572"/>
      <c r="C76" s="572"/>
      <c r="D76" s="572"/>
      <c r="E76" s="572"/>
      <c r="F76" s="572"/>
    </row>
    <row r="77" spans="1:6" s="382" customFormat="1" x14ac:dyDescent="0.25">
      <c r="A77" s="564" t="s">
        <v>484</v>
      </c>
      <c r="B77" s="564"/>
      <c r="C77" s="564"/>
      <c r="D77" s="564"/>
      <c r="E77" s="564"/>
      <c r="F77" s="564"/>
    </row>
    <row r="78" spans="1:6" s="382" customFormat="1" x14ac:dyDescent="0.25">
      <c r="A78" s="564" t="s">
        <v>412</v>
      </c>
      <c r="B78" s="564"/>
      <c r="C78" s="564"/>
      <c r="D78" s="564"/>
      <c r="E78" s="564"/>
      <c r="F78" s="564"/>
    </row>
    <row r="79" spans="1:6" x14ac:dyDescent="0.25">
      <c r="A79" s="525"/>
      <c r="B79" s="525"/>
      <c r="C79" s="525"/>
      <c r="D79" s="525"/>
      <c r="E79" s="525"/>
      <c r="F79" s="525"/>
    </row>
    <row r="80" spans="1:6" x14ac:dyDescent="0.25">
      <c r="A80" s="526" t="s">
        <v>489</v>
      </c>
      <c r="B80" s="527">
        <v>2015</v>
      </c>
      <c r="C80" s="526">
        <v>2016</v>
      </c>
      <c r="D80" s="526"/>
      <c r="E80" s="526"/>
      <c r="F80" s="526"/>
    </row>
    <row r="81" spans="1:6" ht="25.5" x14ac:dyDescent="0.25">
      <c r="A81" s="526"/>
      <c r="B81" s="565" t="s">
        <v>413</v>
      </c>
      <c r="C81" s="566" t="s">
        <v>414</v>
      </c>
      <c r="D81" s="567" t="s">
        <v>445</v>
      </c>
      <c r="E81" s="390" t="s">
        <v>415</v>
      </c>
      <c r="F81" s="573" t="s">
        <v>13</v>
      </c>
    </row>
    <row r="82" spans="1:6" x14ac:dyDescent="0.25">
      <c r="A82" s="569"/>
      <c r="B82" s="570"/>
      <c r="C82" s="571"/>
      <c r="D82" s="571"/>
      <c r="E82" s="571"/>
      <c r="F82" s="571"/>
    </row>
    <row r="83" spans="1:6" x14ac:dyDescent="0.25">
      <c r="A83" s="536" t="s">
        <v>459</v>
      </c>
      <c r="B83" s="537">
        <v>8399046313.5</v>
      </c>
      <c r="C83" s="537">
        <v>4377055384.7399998</v>
      </c>
      <c r="D83" s="537">
        <v>6269854228.1199999</v>
      </c>
      <c r="E83" s="537">
        <f>D83-C83</f>
        <v>1892798843.3800001</v>
      </c>
      <c r="F83" s="549">
        <f t="shared" ref="F83" si="12">(D83*100/C83)-100</f>
        <v>43.243657596359924</v>
      </c>
    </row>
    <row r="84" spans="1:6" x14ac:dyDescent="0.25">
      <c r="A84" s="536"/>
      <c r="B84" s="537"/>
      <c r="C84" s="537"/>
      <c r="D84" s="537"/>
      <c r="E84" s="537"/>
      <c r="F84" s="549"/>
    </row>
    <row r="85" spans="1:6" ht="25.5" x14ac:dyDescent="0.25">
      <c r="A85" s="518" t="s">
        <v>511</v>
      </c>
      <c r="B85" s="460">
        <v>162157886.75999999</v>
      </c>
      <c r="C85" s="460">
        <v>127702321.98</v>
      </c>
      <c r="D85" s="460">
        <v>177531694.91</v>
      </c>
      <c r="E85" s="460">
        <f t="shared" ref="E85:E90" si="13">D85-C85</f>
        <v>49829372.929999992</v>
      </c>
      <c r="F85" s="461">
        <f t="shared" ref="F85:F90" si="14">(D85*100/C85)-100</f>
        <v>39.019942752336163</v>
      </c>
    </row>
    <row r="86" spans="1:6" ht="25.5" x14ac:dyDescent="0.25">
      <c r="A86" s="518" t="s">
        <v>512</v>
      </c>
      <c r="B86" s="460">
        <v>2575421334.4299998</v>
      </c>
      <c r="C86" s="460">
        <v>2327160737.9400001</v>
      </c>
      <c r="D86" s="460">
        <v>3981167148.8400002</v>
      </c>
      <c r="E86" s="460">
        <f t="shared" si="13"/>
        <v>1654006410.9000001</v>
      </c>
      <c r="F86" s="461">
        <f t="shared" si="14"/>
        <v>71.074008079223802</v>
      </c>
    </row>
    <row r="87" spans="1:6" x14ac:dyDescent="0.25">
      <c r="A87" s="518" t="s">
        <v>513</v>
      </c>
      <c r="B87" s="460">
        <v>798558504.89999998</v>
      </c>
      <c r="C87" s="460">
        <v>682132573.88999999</v>
      </c>
      <c r="D87" s="460">
        <v>1199739913.1400001</v>
      </c>
      <c r="E87" s="460">
        <f t="shared" si="13"/>
        <v>517607339.25000012</v>
      </c>
      <c r="F87" s="461">
        <f t="shared" si="14"/>
        <v>75.880753839131131</v>
      </c>
    </row>
    <row r="88" spans="1:6" x14ac:dyDescent="0.25">
      <c r="A88" s="518" t="s">
        <v>514</v>
      </c>
      <c r="B88" s="460">
        <v>192390868.99000001</v>
      </c>
      <c r="C88" s="460">
        <v>1140694321.8</v>
      </c>
      <c r="D88" s="460">
        <v>511389585.99000001</v>
      </c>
      <c r="E88" s="460">
        <f t="shared" si="13"/>
        <v>-629304735.80999994</v>
      </c>
      <c r="F88" s="461">
        <f t="shared" si="14"/>
        <v>-55.168569158560004</v>
      </c>
    </row>
    <row r="89" spans="1:6" x14ac:dyDescent="0.25">
      <c r="A89" s="518" t="s">
        <v>520</v>
      </c>
      <c r="B89" s="460">
        <v>973538164.24000001</v>
      </c>
      <c r="C89" s="460">
        <v>0</v>
      </c>
      <c r="D89" s="460">
        <v>0</v>
      </c>
      <c r="E89" s="460">
        <f t="shared" si="13"/>
        <v>0</v>
      </c>
      <c r="F89" s="461" t="s">
        <v>19</v>
      </c>
    </row>
    <row r="90" spans="1:6" x14ac:dyDescent="0.25">
      <c r="A90" s="518" t="s">
        <v>515</v>
      </c>
      <c r="B90" s="460">
        <v>3696979554.1799998</v>
      </c>
      <c r="C90" s="460">
        <v>99365429.129999995</v>
      </c>
      <c r="D90" s="460">
        <v>400025885.24000001</v>
      </c>
      <c r="E90" s="460">
        <f t="shared" si="13"/>
        <v>300660456.11000001</v>
      </c>
      <c r="F90" s="461">
        <f t="shared" si="14"/>
        <v>302.58054410115346</v>
      </c>
    </row>
    <row r="91" spans="1:6" x14ac:dyDescent="0.25">
      <c r="A91" s="462"/>
      <c r="B91" s="462"/>
      <c r="C91" s="462"/>
      <c r="D91" s="462"/>
      <c r="E91" s="462"/>
      <c r="F91" s="462"/>
    </row>
    <row r="92" spans="1:6" x14ac:dyDescent="0.25">
      <c r="A92" s="408" t="s">
        <v>440</v>
      </c>
      <c r="B92" s="412"/>
      <c r="C92" s="412"/>
      <c r="D92" s="412"/>
      <c r="E92" s="412"/>
      <c r="F92" s="544"/>
    </row>
  </sheetData>
  <mergeCells count="33">
    <mergeCell ref="A75:F75"/>
    <mergeCell ref="A76:F76"/>
    <mergeCell ref="A77:F77"/>
    <mergeCell ref="A78:F78"/>
    <mergeCell ref="A79:F79"/>
    <mergeCell ref="A80:A81"/>
    <mergeCell ref="C80:F80"/>
    <mergeCell ref="A55:F55"/>
    <mergeCell ref="A56:F56"/>
    <mergeCell ref="A57:F57"/>
    <mergeCell ref="A58:F58"/>
    <mergeCell ref="A59:F59"/>
    <mergeCell ref="A60:A61"/>
    <mergeCell ref="C60:F60"/>
    <mergeCell ref="A33:F33"/>
    <mergeCell ref="A34:F34"/>
    <mergeCell ref="A35:F35"/>
    <mergeCell ref="A36:F36"/>
    <mergeCell ref="A37:F37"/>
    <mergeCell ref="A38:A39"/>
    <mergeCell ref="C38:F38"/>
    <mergeCell ref="A16:F16"/>
    <mergeCell ref="A17:F17"/>
    <mergeCell ref="A18:F18"/>
    <mergeCell ref="A19:F19"/>
    <mergeCell ref="A20:A21"/>
    <mergeCell ref="C20:F20"/>
    <mergeCell ref="A2:F2"/>
    <mergeCell ref="A3:F3"/>
    <mergeCell ref="A4:F4"/>
    <mergeCell ref="A5:A6"/>
    <mergeCell ref="C5:F5"/>
    <mergeCell ref="A15:F15"/>
  </mergeCells>
  <printOptions horizontalCentered="1"/>
  <pageMargins left="0.19685039370078741" right="0.19685039370078741" top="0.19685039370078741" bottom="0.59055118110236227" header="0" footer="0.19685039370078741"/>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1"/>
  <sheetViews>
    <sheetView showGridLines="0" zoomScaleNormal="100" workbookViewId="0">
      <selection activeCell="G24" sqref="G24"/>
    </sheetView>
  </sheetViews>
  <sheetFormatPr baseColWidth="10" defaultRowHeight="9" x14ac:dyDescent="0.15"/>
  <cols>
    <col min="1" max="1" width="37.28515625" style="579" customWidth="1"/>
    <col min="2" max="4" width="15" style="579" bestFit="1" customWidth="1"/>
    <col min="5" max="5" width="14.7109375" style="579" customWidth="1"/>
    <col min="6" max="6" width="7" style="579" customWidth="1"/>
    <col min="7" max="16384" width="11.42578125" style="579"/>
  </cols>
  <sheetData>
    <row r="3" spans="1:6" s="575" customFormat="1" x14ac:dyDescent="0.15">
      <c r="A3" s="574" t="s">
        <v>521</v>
      </c>
      <c r="B3" s="574"/>
      <c r="C3" s="574"/>
      <c r="D3" s="574"/>
      <c r="E3" s="574"/>
      <c r="F3" s="574"/>
    </row>
    <row r="4" spans="1:6" s="575" customFormat="1" x14ac:dyDescent="0.15">
      <c r="A4" s="574" t="s">
        <v>412</v>
      </c>
      <c r="B4" s="574"/>
      <c r="C4" s="574"/>
      <c r="D4" s="574"/>
      <c r="E4" s="574"/>
      <c r="F4" s="574"/>
    </row>
    <row r="5" spans="1:6" x14ac:dyDescent="0.15">
      <c r="A5" s="576"/>
      <c r="B5" s="577"/>
      <c r="C5" s="577"/>
      <c r="D5" s="577"/>
      <c r="E5" s="577"/>
      <c r="F5" s="578"/>
    </row>
    <row r="6" spans="1:6" x14ac:dyDescent="0.15">
      <c r="A6" s="580" t="s">
        <v>521</v>
      </c>
      <c r="B6" s="581">
        <v>2015</v>
      </c>
      <c r="C6" s="582">
        <v>2016</v>
      </c>
      <c r="D6" s="583"/>
      <c r="E6" s="583"/>
      <c r="F6" s="584"/>
    </row>
    <row r="7" spans="1:6" ht="18" x14ac:dyDescent="0.15">
      <c r="A7" s="585"/>
      <c r="B7" s="586" t="s">
        <v>413</v>
      </c>
      <c r="C7" s="586" t="s">
        <v>414</v>
      </c>
      <c r="D7" s="581" t="s">
        <v>413</v>
      </c>
      <c r="E7" s="587" t="s">
        <v>415</v>
      </c>
      <c r="F7" s="588" t="s">
        <v>13</v>
      </c>
    </row>
    <row r="8" spans="1:6" x14ac:dyDescent="0.15">
      <c r="A8" s="589"/>
      <c r="B8" s="590"/>
      <c r="C8" s="590"/>
      <c r="D8" s="590"/>
      <c r="E8" s="590"/>
      <c r="F8" s="590"/>
    </row>
    <row r="9" spans="1:6" x14ac:dyDescent="0.15">
      <c r="A9" s="591" t="s">
        <v>416</v>
      </c>
      <c r="B9" s="592">
        <v>66057871163.669998</v>
      </c>
      <c r="C9" s="592">
        <v>60495049279</v>
      </c>
      <c r="D9" s="592">
        <v>70535315067.830002</v>
      </c>
      <c r="E9" s="592">
        <f>D9-C9</f>
        <v>10040265788.830002</v>
      </c>
      <c r="F9" s="593">
        <f t="shared" ref="F9" si="0">(D9*100/C9)-100</f>
        <v>16.596838763656208</v>
      </c>
    </row>
    <row r="10" spans="1:6" x14ac:dyDescent="0.15">
      <c r="A10" s="591"/>
      <c r="B10" s="592"/>
      <c r="C10" s="592"/>
      <c r="D10" s="592"/>
      <c r="E10" s="592"/>
      <c r="F10" s="593"/>
    </row>
    <row r="11" spans="1:6" x14ac:dyDescent="0.15">
      <c r="A11" s="594" t="s">
        <v>522</v>
      </c>
      <c r="B11" s="595">
        <v>28794003784.900002</v>
      </c>
      <c r="C11" s="595">
        <v>27520180258.32</v>
      </c>
      <c r="D11" s="595">
        <v>30402474009.07</v>
      </c>
      <c r="E11" s="595">
        <f t="shared" ref="E11:E17" si="1">D11-C11</f>
        <v>2882293750.75</v>
      </c>
      <c r="F11" s="596">
        <f t="shared" ref="F11:F17" si="2">(D11*100/C11)-100</f>
        <v>10.473382527640297</v>
      </c>
    </row>
    <row r="12" spans="1:6" x14ac:dyDescent="0.15">
      <c r="A12" s="597" t="s">
        <v>523</v>
      </c>
      <c r="B12" s="595">
        <v>777476656.65999997</v>
      </c>
      <c r="C12" s="595">
        <v>676300000</v>
      </c>
      <c r="D12" s="595">
        <v>807186961.57000005</v>
      </c>
      <c r="E12" s="595">
        <f t="shared" si="1"/>
        <v>130886961.57000005</v>
      </c>
      <c r="F12" s="596">
        <f t="shared" si="2"/>
        <v>19.353387782049381</v>
      </c>
    </row>
    <row r="13" spans="1:6" x14ac:dyDescent="0.15">
      <c r="A13" s="594" t="s">
        <v>524</v>
      </c>
      <c r="B13" s="595">
        <v>912314767.01999998</v>
      </c>
      <c r="C13" s="595">
        <v>780582277</v>
      </c>
      <c r="D13" s="595">
        <v>1115599122.6199999</v>
      </c>
      <c r="E13" s="595">
        <f t="shared" si="1"/>
        <v>335016845.61999989</v>
      </c>
      <c r="F13" s="596">
        <f t="shared" si="2"/>
        <v>42.918838345595674</v>
      </c>
    </row>
    <row r="14" spans="1:6" x14ac:dyDescent="0.15">
      <c r="A14" s="594" t="s">
        <v>525</v>
      </c>
      <c r="B14" s="595">
        <v>1332946509.03</v>
      </c>
      <c r="C14" s="595">
        <v>1468146013.9400001</v>
      </c>
      <c r="D14" s="595">
        <v>1843470066.01</v>
      </c>
      <c r="E14" s="595">
        <f t="shared" si="1"/>
        <v>375324052.06999993</v>
      </c>
      <c r="F14" s="596">
        <f t="shared" si="2"/>
        <v>25.564490759523224</v>
      </c>
    </row>
    <row r="15" spans="1:6" x14ac:dyDescent="0.15">
      <c r="A15" s="594" t="s">
        <v>526</v>
      </c>
      <c r="B15" s="598">
        <v>34128860729.430004</v>
      </c>
      <c r="C15" s="595">
        <v>29982187694.799999</v>
      </c>
      <c r="D15" s="595">
        <v>36290961205.129997</v>
      </c>
      <c r="E15" s="595">
        <f t="shared" si="1"/>
        <v>6308773510.329998</v>
      </c>
      <c r="F15" s="596">
        <f t="shared" si="2"/>
        <v>21.041738429995107</v>
      </c>
    </row>
    <row r="16" spans="1:6" x14ac:dyDescent="0.15">
      <c r="A16" s="594" t="s">
        <v>527</v>
      </c>
      <c r="B16" s="595">
        <v>53339903.039999999</v>
      </c>
      <c r="C16" s="595">
        <v>14624026</v>
      </c>
      <c r="D16" s="595">
        <v>16334268.91</v>
      </c>
      <c r="E16" s="595">
        <f t="shared" si="1"/>
        <v>1710242.9100000001</v>
      </c>
      <c r="F16" s="596">
        <f t="shared" si="2"/>
        <v>11.694747465574807</v>
      </c>
    </row>
    <row r="17" spans="1:6" x14ac:dyDescent="0.15">
      <c r="A17" s="594" t="s">
        <v>528</v>
      </c>
      <c r="B17" s="595">
        <v>58928813.590000004</v>
      </c>
      <c r="C17" s="595">
        <v>53029008.939999998</v>
      </c>
      <c r="D17" s="595">
        <v>59289434.520000003</v>
      </c>
      <c r="E17" s="595">
        <f t="shared" si="1"/>
        <v>6260425.5800000057</v>
      </c>
      <c r="F17" s="596">
        <f t="shared" si="2"/>
        <v>11.805662042606528</v>
      </c>
    </row>
    <row r="18" spans="1:6" x14ac:dyDescent="0.15">
      <c r="A18" s="599"/>
      <c r="B18" s="599"/>
      <c r="C18" s="599"/>
      <c r="D18" s="599"/>
      <c r="E18" s="599"/>
      <c r="F18" s="599"/>
    </row>
    <row r="22" spans="1:6" s="575" customFormat="1" x14ac:dyDescent="0.15">
      <c r="A22" s="574" t="s">
        <v>521</v>
      </c>
      <c r="B22" s="574"/>
      <c r="C22" s="574"/>
      <c r="D22" s="574"/>
      <c r="E22" s="574"/>
      <c r="F22" s="574"/>
    </row>
    <row r="23" spans="1:6" s="575" customFormat="1" x14ac:dyDescent="0.15">
      <c r="A23" s="574" t="s">
        <v>412</v>
      </c>
      <c r="B23" s="574"/>
      <c r="C23" s="574"/>
      <c r="D23" s="574"/>
      <c r="E23" s="574"/>
      <c r="F23" s="574"/>
    </row>
    <row r="24" spans="1:6" x14ac:dyDescent="0.15">
      <c r="A24" s="576"/>
      <c r="B24" s="577"/>
      <c r="C24" s="577"/>
      <c r="D24" s="577"/>
      <c r="E24" s="577"/>
      <c r="F24" s="578"/>
    </row>
    <row r="25" spans="1:6" x14ac:dyDescent="0.15">
      <c r="A25" s="580" t="s">
        <v>522</v>
      </c>
      <c r="B25" s="581">
        <v>2015</v>
      </c>
      <c r="C25" s="582">
        <v>2016</v>
      </c>
      <c r="D25" s="583"/>
      <c r="E25" s="583"/>
      <c r="F25" s="584"/>
    </row>
    <row r="26" spans="1:6" ht="18" x14ac:dyDescent="0.15">
      <c r="A26" s="585"/>
      <c r="B26" s="586" t="s">
        <v>413</v>
      </c>
      <c r="C26" s="586" t="s">
        <v>414</v>
      </c>
      <c r="D26" s="581" t="s">
        <v>413</v>
      </c>
      <c r="E26" s="587" t="s">
        <v>415</v>
      </c>
      <c r="F26" s="588" t="s">
        <v>13</v>
      </c>
    </row>
    <row r="27" spans="1:6" x14ac:dyDescent="0.15">
      <c r="A27" s="589"/>
      <c r="B27" s="590"/>
      <c r="C27" s="590"/>
      <c r="D27" s="590"/>
      <c r="E27" s="589"/>
      <c r="F27" s="600"/>
    </row>
    <row r="28" spans="1:6" x14ac:dyDescent="0.15">
      <c r="A28" s="591" t="s">
        <v>15</v>
      </c>
      <c r="B28" s="592">
        <f>SUM(B30:B62)</f>
        <v>28794003784.900002</v>
      </c>
      <c r="C28" s="592">
        <v>27520180258.32</v>
      </c>
      <c r="D28" s="592">
        <v>30402474009.07</v>
      </c>
      <c r="E28" s="592">
        <f>D28-C28</f>
        <v>2882293750.75</v>
      </c>
      <c r="F28" s="593">
        <f t="shared" ref="F28" si="3">(D28*100/C28)-100</f>
        <v>10.473382527640297</v>
      </c>
    </row>
    <row r="29" spans="1:6" x14ac:dyDescent="0.15">
      <c r="A29" s="591"/>
      <c r="B29" s="592"/>
      <c r="C29" s="592"/>
      <c r="D29" s="592"/>
      <c r="E29" s="592"/>
      <c r="F29" s="593"/>
    </row>
    <row r="30" spans="1:6" x14ac:dyDescent="0.15">
      <c r="A30" s="594" t="s">
        <v>529</v>
      </c>
      <c r="B30" s="601">
        <v>142140598.00999999</v>
      </c>
      <c r="C30" s="601">
        <v>131927291</v>
      </c>
      <c r="D30" s="601">
        <v>139715598.90000001</v>
      </c>
      <c r="E30" s="601">
        <f t="shared" ref="E30:E62" si="4">D30-C30</f>
        <v>7788307.900000006</v>
      </c>
      <c r="F30" s="596">
        <f t="shared" ref="F30:F57" si="5">(D30*100/C30)-100</f>
        <v>5.9034850492003272</v>
      </c>
    </row>
    <row r="31" spans="1:6" x14ac:dyDescent="0.15">
      <c r="A31" s="597" t="s">
        <v>530</v>
      </c>
      <c r="B31" s="602">
        <v>543027239.48000002</v>
      </c>
      <c r="C31" s="602">
        <v>453799287</v>
      </c>
      <c r="D31" s="602">
        <v>623440670.09000003</v>
      </c>
      <c r="E31" s="602">
        <f t="shared" si="4"/>
        <v>169641383.09000003</v>
      </c>
      <c r="F31" s="596">
        <f t="shared" si="5"/>
        <v>37.382470169019911</v>
      </c>
    </row>
    <row r="32" spans="1:6" x14ac:dyDescent="0.15">
      <c r="A32" s="594" t="s">
        <v>531</v>
      </c>
      <c r="B32" s="601">
        <v>667500267.01999998</v>
      </c>
      <c r="C32" s="601">
        <v>601193339</v>
      </c>
      <c r="D32" s="601">
        <v>719496800.80999994</v>
      </c>
      <c r="E32" s="601">
        <f t="shared" si="4"/>
        <v>118303461.80999994</v>
      </c>
      <c r="F32" s="596">
        <f t="shared" si="5"/>
        <v>19.678105883006126</v>
      </c>
    </row>
    <row r="33" spans="1:6" x14ac:dyDescent="0.15">
      <c r="A33" s="597" t="s">
        <v>532</v>
      </c>
      <c r="B33" s="602">
        <v>1518231895.8099999</v>
      </c>
      <c r="C33" s="602">
        <v>1274170588.5799999</v>
      </c>
      <c r="D33" s="602">
        <v>2079677733.97</v>
      </c>
      <c r="E33" s="602">
        <f t="shared" si="4"/>
        <v>805507145.3900001</v>
      </c>
      <c r="F33" s="596">
        <f t="shared" si="5"/>
        <v>63.218155607225071</v>
      </c>
    </row>
    <row r="34" spans="1:6" x14ac:dyDescent="0.15">
      <c r="A34" s="594" t="s">
        <v>533</v>
      </c>
      <c r="B34" s="601">
        <v>1751888162.95</v>
      </c>
      <c r="C34" s="601">
        <v>0</v>
      </c>
      <c r="D34" s="601">
        <v>0</v>
      </c>
      <c r="E34" s="601">
        <f t="shared" si="4"/>
        <v>0</v>
      </c>
      <c r="F34" s="596" t="s">
        <v>19</v>
      </c>
    </row>
    <row r="35" spans="1:6" ht="18" x14ac:dyDescent="0.15">
      <c r="A35" s="603" t="s">
        <v>534</v>
      </c>
      <c r="B35" s="602">
        <v>1407803347.21</v>
      </c>
      <c r="C35" s="602">
        <v>195819341</v>
      </c>
      <c r="D35" s="602">
        <v>1700788489.8800001</v>
      </c>
      <c r="E35" s="602">
        <f t="shared" si="4"/>
        <v>1504969148.8800001</v>
      </c>
      <c r="F35" s="596">
        <f t="shared" si="5"/>
        <v>768.5497975810265</v>
      </c>
    </row>
    <row r="36" spans="1:6" x14ac:dyDescent="0.15">
      <c r="A36" s="594" t="s">
        <v>535</v>
      </c>
      <c r="B36" s="601">
        <v>631150348.38</v>
      </c>
      <c r="C36" s="601">
        <v>164345660.91999999</v>
      </c>
      <c r="D36" s="601">
        <v>890578053.65999997</v>
      </c>
      <c r="E36" s="601">
        <f t="shared" si="4"/>
        <v>726232392.74000001</v>
      </c>
      <c r="F36" s="596">
        <f t="shared" si="5"/>
        <v>441.89325636866965</v>
      </c>
    </row>
    <row r="37" spans="1:6" x14ac:dyDescent="0.15">
      <c r="A37" s="597" t="s">
        <v>536</v>
      </c>
      <c r="B37" s="602">
        <v>139226385.88</v>
      </c>
      <c r="C37" s="602">
        <v>104855593</v>
      </c>
      <c r="D37" s="602">
        <v>125835633</v>
      </c>
      <c r="E37" s="602">
        <f t="shared" si="4"/>
        <v>20980040</v>
      </c>
      <c r="F37" s="596">
        <f t="shared" si="5"/>
        <v>20.008508272896805</v>
      </c>
    </row>
    <row r="38" spans="1:6" x14ac:dyDescent="0.15">
      <c r="A38" s="594" t="s">
        <v>537</v>
      </c>
      <c r="B38" s="601">
        <v>190128853.94</v>
      </c>
      <c r="C38" s="601">
        <v>115035213</v>
      </c>
      <c r="D38" s="601">
        <v>205262965.90000001</v>
      </c>
      <c r="E38" s="601">
        <f t="shared" si="4"/>
        <v>90227752.900000006</v>
      </c>
      <c r="F38" s="596">
        <f t="shared" si="5"/>
        <v>78.434898799205087</v>
      </c>
    </row>
    <row r="39" spans="1:6" x14ac:dyDescent="0.15">
      <c r="A39" s="597" t="s">
        <v>538</v>
      </c>
      <c r="B39" s="602">
        <v>244453607.93000001</v>
      </c>
      <c r="C39" s="602">
        <v>131727315</v>
      </c>
      <c r="D39" s="602">
        <v>297983979.06999999</v>
      </c>
      <c r="E39" s="602">
        <f t="shared" si="4"/>
        <v>166256664.06999999</v>
      </c>
      <c r="F39" s="596">
        <f t="shared" si="5"/>
        <v>126.21274795588144</v>
      </c>
    </row>
    <row r="40" spans="1:6" x14ac:dyDescent="0.15">
      <c r="A40" s="594" t="s">
        <v>539</v>
      </c>
      <c r="B40" s="601">
        <v>71317490.519999996</v>
      </c>
      <c r="C40" s="601">
        <v>44937334</v>
      </c>
      <c r="D40" s="601">
        <v>72730883.209999993</v>
      </c>
      <c r="E40" s="601">
        <f t="shared" si="4"/>
        <v>27793549.209999993</v>
      </c>
      <c r="F40" s="596">
        <f t="shared" si="5"/>
        <v>61.849573029855293</v>
      </c>
    </row>
    <row r="41" spans="1:6" x14ac:dyDescent="0.15">
      <c r="A41" s="597" t="s">
        <v>540</v>
      </c>
      <c r="B41" s="602">
        <v>90840703.769999996</v>
      </c>
      <c r="C41" s="602">
        <v>77897399</v>
      </c>
      <c r="D41" s="602">
        <v>88365544.5</v>
      </c>
      <c r="E41" s="602">
        <f t="shared" si="4"/>
        <v>10468145.5</v>
      </c>
      <c r="F41" s="596">
        <f t="shared" si="5"/>
        <v>13.438376164523802</v>
      </c>
    </row>
    <row r="42" spans="1:6" x14ac:dyDescent="0.15">
      <c r="A42" s="594" t="s">
        <v>541</v>
      </c>
      <c r="B42" s="601">
        <v>568391178.25</v>
      </c>
      <c r="C42" s="601">
        <v>213672132</v>
      </c>
      <c r="D42" s="601">
        <v>535174392.54000002</v>
      </c>
      <c r="E42" s="601">
        <f t="shared" si="4"/>
        <v>321502260.54000002</v>
      </c>
      <c r="F42" s="596">
        <f t="shared" si="5"/>
        <v>150.46522797834956</v>
      </c>
    </row>
    <row r="43" spans="1:6" x14ac:dyDescent="0.15">
      <c r="A43" s="597" t="s">
        <v>542</v>
      </c>
      <c r="B43" s="602">
        <v>688423310.59000003</v>
      </c>
      <c r="C43" s="602">
        <v>443084676</v>
      </c>
      <c r="D43" s="602">
        <v>813705707.44000006</v>
      </c>
      <c r="E43" s="602">
        <f t="shared" si="4"/>
        <v>370621031.44000006</v>
      </c>
      <c r="F43" s="596">
        <f t="shared" si="5"/>
        <v>83.64564416576664</v>
      </c>
    </row>
    <row r="44" spans="1:6" x14ac:dyDescent="0.15">
      <c r="A44" s="594" t="s">
        <v>543</v>
      </c>
      <c r="B44" s="601">
        <v>0</v>
      </c>
      <c r="C44" s="601">
        <v>7458539336.0799999</v>
      </c>
      <c r="D44" s="601">
        <v>0</v>
      </c>
      <c r="E44" s="601">
        <f t="shared" si="4"/>
        <v>-7458539336.0799999</v>
      </c>
      <c r="F44" s="596">
        <f t="shared" si="5"/>
        <v>-100</v>
      </c>
    </row>
    <row r="45" spans="1:6" x14ac:dyDescent="0.15">
      <c r="A45" s="597" t="s">
        <v>544</v>
      </c>
      <c r="B45" s="602">
        <v>2240266839.1799998</v>
      </c>
      <c r="C45" s="602">
        <v>1870155483</v>
      </c>
      <c r="D45" s="602">
        <v>3439525347.8000002</v>
      </c>
      <c r="E45" s="602">
        <f t="shared" si="4"/>
        <v>1569369864.8000002</v>
      </c>
      <c r="F45" s="596">
        <f t="shared" si="5"/>
        <v>83.916544857676939</v>
      </c>
    </row>
    <row r="46" spans="1:6" x14ac:dyDescent="0.15">
      <c r="A46" s="594" t="s">
        <v>545</v>
      </c>
      <c r="B46" s="601">
        <v>1798365386.05</v>
      </c>
      <c r="C46" s="601">
        <v>1323374941</v>
      </c>
      <c r="D46" s="601">
        <v>1718952049.0599999</v>
      </c>
      <c r="E46" s="601">
        <f t="shared" si="4"/>
        <v>395577108.05999994</v>
      </c>
      <c r="F46" s="596">
        <f t="shared" si="5"/>
        <v>29.891536842996629</v>
      </c>
    </row>
    <row r="47" spans="1:6" x14ac:dyDescent="0.15">
      <c r="A47" s="597" t="s">
        <v>546</v>
      </c>
      <c r="B47" s="602">
        <v>300997822.10000002</v>
      </c>
      <c r="C47" s="602">
        <v>530007274</v>
      </c>
      <c r="D47" s="602">
        <v>336844239.37</v>
      </c>
      <c r="E47" s="602">
        <f t="shared" si="4"/>
        <v>-193163034.63</v>
      </c>
      <c r="F47" s="596">
        <f t="shared" si="5"/>
        <v>-36.445355395254445</v>
      </c>
    </row>
    <row r="48" spans="1:6" x14ac:dyDescent="0.15">
      <c r="A48" s="594" t="s">
        <v>547</v>
      </c>
      <c r="B48" s="601">
        <v>117959080.09</v>
      </c>
      <c r="C48" s="601">
        <v>83359331.980000004</v>
      </c>
      <c r="D48" s="601">
        <v>133929891.69</v>
      </c>
      <c r="E48" s="601">
        <f t="shared" si="4"/>
        <v>50570559.709999993</v>
      </c>
      <c r="F48" s="596">
        <f t="shared" si="5"/>
        <v>60.665744924795149</v>
      </c>
    </row>
    <row r="49" spans="1:6" x14ac:dyDescent="0.15">
      <c r="A49" s="597" t="s">
        <v>548</v>
      </c>
      <c r="B49" s="602">
        <v>42617584.079999998</v>
      </c>
      <c r="C49" s="602">
        <v>29272404</v>
      </c>
      <c r="D49" s="602">
        <v>38479927.149999999</v>
      </c>
      <c r="E49" s="602">
        <f t="shared" si="4"/>
        <v>9207523.1499999985</v>
      </c>
      <c r="F49" s="596">
        <f t="shared" si="5"/>
        <v>31.454618998835912</v>
      </c>
    </row>
    <row r="50" spans="1:6" x14ac:dyDescent="0.15">
      <c r="A50" s="594" t="s">
        <v>549</v>
      </c>
      <c r="B50" s="601">
        <v>28510482.899999999</v>
      </c>
      <c r="C50" s="601">
        <v>24943342.760000002</v>
      </c>
      <c r="D50" s="601">
        <v>47549843.229999997</v>
      </c>
      <c r="E50" s="601">
        <f t="shared" si="4"/>
        <v>22606500.469999995</v>
      </c>
      <c r="F50" s="596">
        <f t="shared" si="5"/>
        <v>90.631398876707721</v>
      </c>
    </row>
    <row r="51" spans="1:6" ht="18" x14ac:dyDescent="0.15">
      <c r="A51" s="603" t="s">
        <v>550</v>
      </c>
      <c r="B51" s="602">
        <v>42982585.090000004</v>
      </c>
      <c r="C51" s="602">
        <v>10865032</v>
      </c>
      <c r="D51" s="602">
        <v>99917688.140000001</v>
      </c>
      <c r="E51" s="602">
        <f t="shared" si="4"/>
        <v>89052656.140000001</v>
      </c>
      <c r="F51" s="596">
        <f t="shared" si="5"/>
        <v>819.62626654021824</v>
      </c>
    </row>
    <row r="52" spans="1:6" ht="18" x14ac:dyDescent="0.15">
      <c r="A52" s="604" t="s">
        <v>551</v>
      </c>
      <c r="B52" s="601">
        <v>10552361.99</v>
      </c>
      <c r="C52" s="601">
        <v>7817471</v>
      </c>
      <c r="D52" s="601">
        <v>9659169.8399999999</v>
      </c>
      <c r="E52" s="601">
        <f t="shared" si="4"/>
        <v>1841698.8399999999</v>
      </c>
      <c r="F52" s="596">
        <f t="shared" si="5"/>
        <v>23.558754998899261</v>
      </c>
    </row>
    <row r="53" spans="1:6" x14ac:dyDescent="0.15">
      <c r="A53" s="597" t="s">
        <v>552</v>
      </c>
      <c r="B53" s="602">
        <v>298800334.5</v>
      </c>
      <c r="C53" s="602">
        <v>290955437</v>
      </c>
      <c r="D53" s="602">
        <v>290066392.58999997</v>
      </c>
      <c r="E53" s="602">
        <f t="shared" si="4"/>
        <v>-889044.41000002623</v>
      </c>
      <c r="F53" s="596">
        <f t="shared" si="5"/>
        <v>-0.30556033568811358</v>
      </c>
    </row>
    <row r="54" spans="1:6" x14ac:dyDescent="0.15">
      <c r="A54" s="594" t="s">
        <v>553</v>
      </c>
      <c r="B54" s="601">
        <v>9822050.5899999999</v>
      </c>
      <c r="C54" s="601">
        <v>5743334</v>
      </c>
      <c r="D54" s="601">
        <v>9248367.2400000002</v>
      </c>
      <c r="E54" s="601">
        <f t="shared" si="4"/>
        <v>3505033.24</v>
      </c>
      <c r="F54" s="596">
        <f t="shared" si="5"/>
        <v>61.027849677556617</v>
      </c>
    </row>
    <row r="55" spans="1:6" ht="18" x14ac:dyDescent="0.15">
      <c r="A55" s="603" t="s">
        <v>554</v>
      </c>
      <c r="B55" s="602">
        <v>118139988.26000001</v>
      </c>
      <c r="C55" s="602">
        <v>104491599</v>
      </c>
      <c r="D55" s="602">
        <v>138072797.97</v>
      </c>
      <c r="E55" s="602">
        <f t="shared" si="4"/>
        <v>33581198.969999999</v>
      </c>
      <c r="F55" s="596">
        <f t="shared" si="5"/>
        <v>32.137702256810144</v>
      </c>
    </row>
    <row r="56" spans="1:6" x14ac:dyDescent="0.15">
      <c r="A56" s="594" t="s">
        <v>555</v>
      </c>
      <c r="B56" s="601">
        <v>230679647.93000001</v>
      </c>
      <c r="C56" s="601">
        <v>22738510</v>
      </c>
      <c r="D56" s="601">
        <v>294930547.44999999</v>
      </c>
      <c r="E56" s="601">
        <f t="shared" si="4"/>
        <v>272192037.44999999</v>
      </c>
      <c r="F56" s="596">
        <f t="shared" si="5"/>
        <v>1197.0530938482777</v>
      </c>
    </row>
    <row r="57" spans="1:6" x14ac:dyDescent="0.15">
      <c r="A57" s="597" t="s">
        <v>556</v>
      </c>
      <c r="B57" s="602">
        <v>11575280010.110001</v>
      </c>
      <c r="C57" s="602">
        <v>11805451593</v>
      </c>
      <c r="D57" s="602">
        <v>11875052446.93</v>
      </c>
      <c r="E57" s="602">
        <f t="shared" si="4"/>
        <v>69600853.930000305</v>
      </c>
      <c r="F57" s="596">
        <f t="shared" si="5"/>
        <v>0.58956536631998802</v>
      </c>
    </row>
    <row r="58" spans="1:6" x14ac:dyDescent="0.15">
      <c r="A58" s="594" t="s">
        <v>557</v>
      </c>
      <c r="B58" s="601">
        <v>3324506222.29</v>
      </c>
      <c r="C58" s="601">
        <v>0</v>
      </c>
      <c r="D58" s="601">
        <v>3645632157.7199998</v>
      </c>
      <c r="E58" s="601">
        <f t="shared" si="4"/>
        <v>3645632157.7199998</v>
      </c>
      <c r="F58" s="596" t="s">
        <v>19</v>
      </c>
    </row>
    <row r="59" spans="1:6" x14ac:dyDescent="0.15">
      <c r="A59" s="597" t="s">
        <v>558</v>
      </c>
      <c r="B59" s="602">
        <v>0</v>
      </c>
      <c r="C59" s="602">
        <v>0</v>
      </c>
      <c r="D59" s="602">
        <v>629174.34</v>
      </c>
      <c r="E59" s="602">
        <f t="shared" si="4"/>
        <v>629174.34</v>
      </c>
      <c r="F59" s="596" t="s">
        <v>19</v>
      </c>
    </row>
    <row r="60" spans="1:6" x14ac:dyDescent="0.15">
      <c r="A60" s="594" t="s">
        <v>559</v>
      </c>
      <c r="B60" s="601">
        <v>0</v>
      </c>
      <c r="C60" s="601">
        <v>0</v>
      </c>
      <c r="D60" s="601">
        <v>980335.9</v>
      </c>
      <c r="E60" s="601">
        <f t="shared" si="4"/>
        <v>980335.9</v>
      </c>
      <c r="F60" s="596" t="s">
        <v>19</v>
      </c>
    </row>
    <row r="61" spans="1:6" x14ac:dyDescent="0.15">
      <c r="A61" s="597" t="s">
        <v>560</v>
      </c>
      <c r="B61" s="602">
        <v>0</v>
      </c>
      <c r="C61" s="602">
        <v>0</v>
      </c>
      <c r="D61" s="602">
        <v>30096093.57</v>
      </c>
      <c r="E61" s="602">
        <f t="shared" si="4"/>
        <v>30096093.57</v>
      </c>
      <c r="F61" s="596" t="s">
        <v>19</v>
      </c>
    </row>
    <row r="62" spans="1:6" x14ac:dyDescent="0.15">
      <c r="A62" s="594" t="s">
        <v>561</v>
      </c>
      <c r="B62" s="601">
        <v>0</v>
      </c>
      <c r="C62" s="601">
        <v>0</v>
      </c>
      <c r="D62" s="601">
        <v>151086.10999999999</v>
      </c>
      <c r="E62" s="601">
        <f t="shared" si="4"/>
        <v>151086.10999999999</v>
      </c>
      <c r="F62" s="596" t="s">
        <v>19</v>
      </c>
    </row>
    <row r="63" spans="1:6" x14ac:dyDescent="0.15">
      <c r="A63" s="605"/>
      <c r="B63" s="605"/>
      <c r="C63" s="606"/>
      <c r="D63" s="606"/>
      <c r="E63" s="606"/>
      <c r="F63" s="599"/>
    </row>
    <row r="64" spans="1:6" x14ac:dyDescent="0.15">
      <c r="A64" s="607" t="s">
        <v>482</v>
      </c>
      <c r="B64" s="607"/>
      <c r="C64" s="608"/>
      <c r="D64" s="608"/>
      <c r="E64" s="608"/>
    </row>
    <row r="65" spans="1:6" x14ac:dyDescent="0.15">
      <c r="A65" s="607"/>
      <c r="B65" s="607"/>
      <c r="C65" s="608"/>
      <c r="D65" s="608"/>
      <c r="E65" s="608"/>
    </row>
    <row r="66" spans="1:6" x14ac:dyDescent="0.15">
      <c r="A66" s="607"/>
      <c r="B66" s="607"/>
      <c r="C66" s="608"/>
      <c r="D66" s="608"/>
      <c r="E66" s="608"/>
    </row>
    <row r="67" spans="1:6" s="575" customFormat="1" x14ac:dyDescent="0.15">
      <c r="A67" s="574" t="s">
        <v>521</v>
      </c>
      <c r="B67" s="574"/>
      <c r="C67" s="574"/>
      <c r="D67" s="574"/>
      <c r="E67" s="574"/>
      <c r="F67" s="574"/>
    </row>
    <row r="68" spans="1:6" s="575" customFormat="1" x14ac:dyDescent="0.15">
      <c r="A68" s="574" t="s">
        <v>412</v>
      </c>
      <c r="B68" s="574"/>
      <c r="C68" s="574"/>
      <c r="D68" s="574"/>
      <c r="E68" s="574"/>
      <c r="F68" s="574"/>
    </row>
    <row r="69" spans="1:6" x14ac:dyDescent="0.15">
      <c r="A69" s="576"/>
      <c r="B69" s="577"/>
      <c r="C69" s="577"/>
      <c r="D69" s="577"/>
      <c r="E69" s="577"/>
      <c r="F69" s="578"/>
    </row>
    <row r="70" spans="1:6" x14ac:dyDescent="0.15">
      <c r="A70" s="580" t="s">
        <v>523</v>
      </c>
      <c r="B70" s="581">
        <v>2015</v>
      </c>
      <c r="C70" s="582">
        <v>2016</v>
      </c>
      <c r="D70" s="583"/>
      <c r="E70" s="583"/>
      <c r="F70" s="584"/>
    </row>
    <row r="71" spans="1:6" ht="18" x14ac:dyDescent="0.15">
      <c r="A71" s="585"/>
      <c r="B71" s="586" t="s">
        <v>413</v>
      </c>
      <c r="C71" s="586" t="s">
        <v>414</v>
      </c>
      <c r="D71" s="581" t="s">
        <v>413</v>
      </c>
      <c r="E71" s="587" t="s">
        <v>415</v>
      </c>
      <c r="F71" s="588" t="s">
        <v>13</v>
      </c>
    </row>
    <row r="72" spans="1:6" x14ac:dyDescent="0.15">
      <c r="A72" s="589"/>
      <c r="B72" s="590"/>
      <c r="C72" s="590"/>
      <c r="D72" s="590"/>
      <c r="E72" s="589"/>
      <c r="F72" s="600"/>
    </row>
    <row r="73" spans="1:6" x14ac:dyDescent="0.15">
      <c r="A73" s="591" t="s">
        <v>15</v>
      </c>
      <c r="B73" s="592">
        <v>777476656.65999997</v>
      </c>
      <c r="C73" s="592">
        <v>676300000</v>
      </c>
      <c r="D73" s="592">
        <v>807186961.57000005</v>
      </c>
      <c r="E73" s="592">
        <f>D73-C73</f>
        <v>130886961.57000005</v>
      </c>
      <c r="F73" s="593">
        <f t="shared" ref="F73" si="6">(D73*100/C73)-100</f>
        <v>19.353387782049381</v>
      </c>
    </row>
    <row r="74" spans="1:6" x14ac:dyDescent="0.15">
      <c r="A74" s="591"/>
      <c r="B74" s="592"/>
      <c r="C74" s="592"/>
      <c r="D74" s="592"/>
      <c r="E74" s="592"/>
      <c r="F74" s="593"/>
    </row>
    <row r="75" spans="1:6" x14ac:dyDescent="0.15">
      <c r="A75" s="597" t="s">
        <v>562</v>
      </c>
      <c r="B75" s="602">
        <v>695000000</v>
      </c>
      <c r="C75" s="602">
        <v>605000000</v>
      </c>
      <c r="D75" s="602">
        <v>721288090.49000001</v>
      </c>
      <c r="E75" s="602">
        <f t="shared" ref="E75:E76" si="7">D75-C75</f>
        <v>116288090.49000001</v>
      </c>
      <c r="F75" s="596">
        <f t="shared" ref="F75:F76" si="8">(D75*100/C75)-100</f>
        <v>19.221171981818188</v>
      </c>
    </row>
    <row r="76" spans="1:6" x14ac:dyDescent="0.15">
      <c r="A76" s="594" t="s">
        <v>563</v>
      </c>
      <c r="B76" s="601">
        <v>82476656.659999996</v>
      </c>
      <c r="C76" s="601">
        <v>71300000</v>
      </c>
      <c r="D76" s="601">
        <v>85898871.079999998</v>
      </c>
      <c r="E76" s="601">
        <f t="shared" si="7"/>
        <v>14598871.079999998</v>
      </c>
      <c r="F76" s="596">
        <f t="shared" si="8"/>
        <v>20.475275007012627</v>
      </c>
    </row>
    <row r="77" spans="1:6" x14ac:dyDescent="0.15">
      <c r="A77" s="605"/>
      <c r="B77" s="605"/>
      <c r="C77" s="606"/>
      <c r="D77" s="606"/>
      <c r="E77" s="606"/>
      <c r="F77" s="599"/>
    </row>
    <row r="78" spans="1:6" x14ac:dyDescent="0.15">
      <c r="A78" s="607"/>
      <c r="B78" s="607"/>
      <c r="C78" s="608"/>
      <c r="D78" s="608"/>
      <c r="E78" s="608"/>
    </row>
    <row r="79" spans="1:6" x14ac:dyDescent="0.15">
      <c r="A79" s="607"/>
      <c r="B79" s="607"/>
      <c r="C79" s="608"/>
      <c r="D79" s="608"/>
      <c r="E79" s="608"/>
    </row>
    <row r="80" spans="1:6" x14ac:dyDescent="0.15">
      <c r="A80" s="607"/>
      <c r="B80" s="607"/>
      <c r="C80" s="608"/>
      <c r="D80" s="608"/>
      <c r="E80" s="608"/>
    </row>
    <row r="81" spans="1:6" s="575" customFormat="1" x14ac:dyDescent="0.15">
      <c r="A81" s="574" t="s">
        <v>521</v>
      </c>
      <c r="B81" s="574"/>
      <c r="C81" s="574"/>
      <c r="D81" s="574"/>
      <c r="E81" s="574"/>
      <c r="F81" s="574"/>
    </row>
    <row r="82" spans="1:6" s="575" customFormat="1" x14ac:dyDescent="0.15">
      <c r="A82" s="574" t="s">
        <v>412</v>
      </c>
      <c r="B82" s="574"/>
      <c r="C82" s="574"/>
      <c r="D82" s="574"/>
      <c r="E82" s="574"/>
      <c r="F82" s="574"/>
    </row>
    <row r="83" spans="1:6" x14ac:dyDescent="0.15">
      <c r="A83" s="576"/>
      <c r="B83" s="577"/>
      <c r="C83" s="577"/>
      <c r="D83" s="577"/>
      <c r="E83" s="577"/>
      <c r="F83" s="578"/>
    </row>
    <row r="84" spans="1:6" x14ac:dyDescent="0.15">
      <c r="A84" s="580" t="s">
        <v>524</v>
      </c>
      <c r="B84" s="581">
        <v>2015</v>
      </c>
      <c r="C84" s="582">
        <v>2016</v>
      </c>
      <c r="D84" s="583"/>
      <c r="E84" s="583"/>
      <c r="F84" s="584"/>
    </row>
    <row r="85" spans="1:6" ht="18" x14ac:dyDescent="0.15">
      <c r="A85" s="585"/>
      <c r="B85" s="586" t="s">
        <v>413</v>
      </c>
      <c r="C85" s="586" t="s">
        <v>414</v>
      </c>
      <c r="D85" s="581" t="s">
        <v>413</v>
      </c>
      <c r="E85" s="587" t="s">
        <v>415</v>
      </c>
      <c r="F85" s="588" t="s">
        <v>13</v>
      </c>
    </row>
    <row r="86" spans="1:6" x14ac:dyDescent="0.15">
      <c r="A86" s="589"/>
      <c r="B86" s="590"/>
      <c r="C86" s="590"/>
      <c r="D86" s="590"/>
      <c r="E86" s="589"/>
      <c r="F86" s="600"/>
    </row>
    <row r="87" spans="1:6" x14ac:dyDescent="0.15">
      <c r="A87" s="591" t="s">
        <v>15</v>
      </c>
      <c r="B87" s="592">
        <v>912314767.01999998</v>
      </c>
      <c r="C87" s="592">
        <v>780582277</v>
      </c>
      <c r="D87" s="592">
        <v>1115599122.6199999</v>
      </c>
      <c r="E87" s="592">
        <f>D87-C87</f>
        <v>335016845.61999989</v>
      </c>
      <c r="F87" s="593">
        <f t="shared" ref="F87:F90" si="9">(D87*100/C87)-100</f>
        <v>42.918838345595674</v>
      </c>
    </row>
    <row r="88" spans="1:6" x14ac:dyDescent="0.15">
      <c r="A88" s="591"/>
      <c r="B88" s="592"/>
      <c r="C88" s="592"/>
      <c r="D88" s="592"/>
      <c r="E88" s="592"/>
      <c r="F88" s="593"/>
    </row>
    <row r="89" spans="1:6" x14ac:dyDescent="0.15">
      <c r="A89" s="597" t="s">
        <v>564</v>
      </c>
      <c r="B89" s="602">
        <v>297362855.60000002</v>
      </c>
      <c r="C89" s="602">
        <v>150827558.52000001</v>
      </c>
      <c r="D89" s="602">
        <v>489945485.88</v>
      </c>
      <c r="E89" s="602">
        <f t="shared" ref="E89:E90" si="10">D89-C89</f>
        <v>339117927.36000001</v>
      </c>
      <c r="F89" s="596">
        <f t="shared" si="9"/>
        <v>224.83817326727615</v>
      </c>
    </row>
    <row r="90" spans="1:6" x14ac:dyDescent="0.15">
      <c r="A90" s="594" t="s">
        <v>565</v>
      </c>
      <c r="B90" s="601">
        <v>614951911.41999996</v>
      </c>
      <c r="C90" s="601">
        <v>629754718.48000002</v>
      </c>
      <c r="D90" s="601">
        <v>625653636.74000001</v>
      </c>
      <c r="E90" s="601">
        <f t="shared" si="10"/>
        <v>-4101081.7400000095</v>
      </c>
      <c r="F90" s="596">
        <f t="shared" si="9"/>
        <v>-0.65121889835117486</v>
      </c>
    </row>
    <row r="91" spans="1:6" x14ac:dyDescent="0.15">
      <c r="A91" s="605"/>
      <c r="B91" s="605"/>
      <c r="C91" s="606"/>
      <c r="D91" s="606"/>
      <c r="E91" s="606"/>
      <c r="F91" s="609"/>
    </row>
    <row r="92" spans="1:6" x14ac:dyDescent="0.15">
      <c r="A92" s="607"/>
      <c r="B92" s="607"/>
      <c r="C92" s="608"/>
      <c r="D92" s="608"/>
      <c r="E92" s="608"/>
    </row>
    <row r="93" spans="1:6" x14ac:dyDescent="0.15">
      <c r="A93" s="607"/>
      <c r="B93" s="607"/>
      <c r="C93" s="608"/>
      <c r="D93" s="608"/>
      <c r="E93" s="608"/>
    </row>
    <row r="94" spans="1:6" x14ac:dyDescent="0.15">
      <c r="A94" s="607"/>
      <c r="B94" s="607"/>
      <c r="C94" s="608"/>
      <c r="D94" s="608"/>
      <c r="E94" s="608"/>
    </row>
    <row r="95" spans="1:6" s="575" customFormat="1" x14ac:dyDescent="0.15">
      <c r="A95" s="574" t="s">
        <v>521</v>
      </c>
      <c r="B95" s="574"/>
      <c r="C95" s="574"/>
      <c r="D95" s="574"/>
      <c r="E95" s="574"/>
      <c r="F95" s="574"/>
    </row>
    <row r="96" spans="1:6" s="575" customFormat="1" x14ac:dyDescent="0.15">
      <c r="A96" s="574" t="s">
        <v>412</v>
      </c>
      <c r="B96" s="574"/>
      <c r="C96" s="574"/>
      <c r="D96" s="574"/>
      <c r="E96" s="574"/>
      <c r="F96" s="574"/>
    </row>
    <row r="97" spans="1:6" x14ac:dyDescent="0.15">
      <c r="A97" s="576"/>
      <c r="B97" s="577"/>
      <c r="C97" s="577"/>
      <c r="D97" s="577"/>
      <c r="E97" s="577"/>
      <c r="F97" s="578"/>
    </row>
    <row r="98" spans="1:6" x14ac:dyDescent="0.15">
      <c r="A98" s="580" t="s">
        <v>525</v>
      </c>
      <c r="B98" s="581">
        <v>2015</v>
      </c>
      <c r="C98" s="582">
        <v>2016</v>
      </c>
      <c r="D98" s="583"/>
      <c r="E98" s="583"/>
      <c r="F98" s="584"/>
    </row>
    <row r="99" spans="1:6" ht="18" x14ac:dyDescent="0.15">
      <c r="A99" s="585"/>
      <c r="B99" s="586" t="s">
        <v>413</v>
      </c>
      <c r="C99" s="586" t="s">
        <v>414</v>
      </c>
      <c r="D99" s="581" t="s">
        <v>413</v>
      </c>
      <c r="E99" s="587" t="s">
        <v>415</v>
      </c>
      <c r="F99" s="588" t="s">
        <v>13</v>
      </c>
    </row>
    <row r="100" spans="1:6" x14ac:dyDescent="0.15">
      <c r="A100" s="589"/>
      <c r="B100" s="590"/>
      <c r="C100" s="590"/>
      <c r="D100" s="590"/>
      <c r="E100" s="589"/>
      <c r="F100" s="600"/>
    </row>
    <row r="101" spans="1:6" x14ac:dyDescent="0.15">
      <c r="A101" s="591" t="s">
        <v>459</v>
      </c>
      <c r="B101" s="592">
        <v>1332946509.03</v>
      </c>
      <c r="C101" s="592">
        <v>1468146013.9400001</v>
      </c>
      <c r="D101" s="592">
        <v>1843470066.01</v>
      </c>
      <c r="E101" s="592">
        <f>D101-C101</f>
        <v>375324052.06999993</v>
      </c>
      <c r="F101" s="593">
        <f t="shared" ref="F101:F107" si="11">(D101*100/C101)-100</f>
        <v>25.564490759523224</v>
      </c>
    </row>
    <row r="102" spans="1:6" x14ac:dyDescent="0.15">
      <c r="A102" s="591"/>
      <c r="B102" s="592"/>
      <c r="C102" s="592"/>
      <c r="D102" s="592"/>
      <c r="E102" s="592"/>
      <c r="F102" s="593"/>
    </row>
    <row r="103" spans="1:6" x14ac:dyDescent="0.15">
      <c r="A103" s="597" t="s">
        <v>566</v>
      </c>
      <c r="B103" s="602">
        <v>40569427.25</v>
      </c>
      <c r="C103" s="602">
        <v>40604284</v>
      </c>
      <c r="D103" s="602">
        <v>39404916.890000001</v>
      </c>
      <c r="E103" s="602">
        <f t="shared" ref="E103:E108" si="12">D103-C103</f>
        <v>-1199367.1099999994</v>
      </c>
      <c r="F103" s="596">
        <f t="shared" si="11"/>
        <v>-2.9537945060181272</v>
      </c>
    </row>
    <row r="104" spans="1:6" x14ac:dyDescent="0.15">
      <c r="A104" s="594" t="s">
        <v>567</v>
      </c>
      <c r="B104" s="601">
        <v>202211367.96000001</v>
      </c>
      <c r="C104" s="601">
        <v>480594748.94</v>
      </c>
      <c r="D104" s="601">
        <v>539292616.63999999</v>
      </c>
      <c r="E104" s="601">
        <f t="shared" si="12"/>
        <v>58697867.699999988</v>
      </c>
      <c r="F104" s="596">
        <f t="shared" si="11"/>
        <v>12.21358906427173</v>
      </c>
    </row>
    <row r="105" spans="1:6" x14ac:dyDescent="0.15">
      <c r="A105" s="597" t="s">
        <v>568</v>
      </c>
      <c r="B105" s="602">
        <v>1051480834.4</v>
      </c>
      <c r="C105" s="602">
        <v>908424590</v>
      </c>
      <c r="D105" s="602">
        <v>1179906130.1900001</v>
      </c>
      <c r="E105" s="602">
        <f t="shared" si="12"/>
        <v>271481540.19000006</v>
      </c>
      <c r="F105" s="596">
        <f t="shared" si="11"/>
        <v>29.884873568867164</v>
      </c>
    </row>
    <row r="106" spans="1:6" x14ac:dyDescent="0.15">
      <c r="A106" s="594" t="s">
        <v>569</v>
      </c>
      <c r="B106" s="601">
        <v>12546561</v>
      </c>
      <c r="C106" s="601">
        <v>12179401</v>
      </c>
      <c r="D106" s="601">
        <v>12048176.9</v>
      </c>
      <c r="E106" s="601">
        <f t="shared" si="12"/>
        <v>-131224.09999999963</v>
      </c>
      <c r="F106" s="596">
        <f t="shared" si="11"/>
        <v>-1.0774265499592275</v>
      </c>
    </row>
    <row r="107" spans="1:6" ht="18" x14ac:dyDescent="0.15">
      <c r="A107" s="603" t="s">
        <v>570</v>
      </c>
      <c r="B107" s="602">
        <v>26138318.420000002</v>
      </c>
      <c r="C107" s="602">
        <v>26342990</v>
      </c>
      <c r="D107" s="602">
        <v>25750747.219999999</v>
      </c>
      <c r="E107" s="602">
        <f t="shared" si="12"/>
        <v>-592242.78000000119</v>
      </c>
      <c r="F107" s="596">
        <f t="shared" si="11"/>
        <v>-2.2481987807762209</v>
      </c>
    </row>
    <row r="108" spans="1:6" x14ac:dyDescent="0.15">
      <c r="A108" s="594" t="s">
        <v>571</v>
      </c>
      <c r="B108" s="601">
        <v>0</v>
      </c>
      <c r="C108" s="601">
        <v>0</v>
      </c>
      <c r="D108" s="601">
        <v>47067478.170000002</v>
      </c>
      <c r="E108" s="601">
        <f t="shared" si="12"/>
        <v>47067478.170000002</v>
      </c>
      <c r="F108" s="596" t="s">
        <v>19</v>
      </c>
    </row>
    <row r="109" spans="1:6" x14ac:dyDescent="0.15">
      <c r="A109" s="605"/>
      <c r="B109" s="605"/>
      <c r="C109" s="606"/>
      <c r="D109" s="606"/>
      <c r="E109" s="606"/>
      <c r="F109" s="599"/>
    </row>
    <row r="110" spans="1:6" x14ac:dyDescent="0.15">
      <c r="A110" s="607" t="s">
        <v>482</v>
      </c>
      <c r="B110" s="607"/>
      <c r="C110" s="608"/>
      <c r="D110" s="608"/>
      <c r="E110" s="608"/>
    </row>
    <row r="111" spans="1:6" x14ac:dyDescent="0.15">
      <c r="A111" s="607"/>
      <c r="B111" s="607"/>
      <c r="C111" s="608"/>
      <c r="D111" s="608"/>
      <c r="E111" s="608"/>
    </row>
    <row r="112" spans="1:6" x14ac:dyDescent="0.15">
      <c r="A112" s="607"/>
      <c r="B112" s="607"/>
      <c r="C112" s="608"/>
      <c r="D112" s="608"/>
      <c r="E112" s="608"/>
    </row>
    <row r="113" spans="1:6" s="575" customFormat="1" x14ac:dyDescent="0.15">
      <c r="A113" s="574" t="s">
        <v>521</v>
      </c>
      <c r="B113" s="574"/>
      <c r="C113" s="574"/>
      <c r="D113" s="574"/>
      <c r="E113" s="574"/>
      <c r="F113" s="574"/>
    </row>
    <row r="114" spans="1:6" s="575" customFormat="1" x14ac:dyDescent="0.15">
      <c r="A114" s="574" t="s">
        <v>412</v>
      </c>
      <c r="B114" s="574"/>
      <c r="C114" s="574"/>
      <c r="D114" s="574"/>
      <c r="E114" s="574"/>
      <c r="F114" s="574"/>
    </row>
    <row r="115" spans="1:6" x14ac:dyDescent="0.15">
      <c r="A115" s="576"/>
      <c r="B115" s="577"/>
      <c r="C115" s="577"/>
      <c r="D115" s="577"/>
      <c r="E115" s="577"/>
      <c r="F115" s="578"/>
    </row>
    <row r="116" spans="1:6" x14ac:dyDescent="0.15">
      <c r="A116" s="580" t="s">
        <v>526</v>
      </c>
      <c r="B116" s="581">
        <v>2015</v>
      </c>
      <c r="C116" s="582">
        <v>2016</v>
      </c>
      <c r="D116" s="583"/>
      <c r="E116" s="583"/>
      <c r="F116" s="584"/>
    </row>
    <row r="117" spans="1:6" ht="18" x14ac:dyDescent="0.15">
      <c r="A117" s="585"/>
      <c r="B117" s="586" t="s">
        <v>413</v>
      </c>
      <c r="C117" s="586" t="s">
        <v>414</v>
      </c>
      <c r="D117" s="581" t="s">
        <v>413</v>
      </c>
      <c r="E117" s="587" t="s">
        <v>415</v>
      </c>
      <c r="F117" s="588" t="s">
        <v>13</v>
      </c>
    </row>
    <row r="118" spans="1:6" x14ac:dyDescent="0.15">
      <c r="A118" s="589"/>
      <c r="B118" s="590"/>
      <c r="C118" s="590"/>
      <c r="D118" s="590"/>
      <c r="E118" s="589"/>
      <c r="F118" s="600"/>
    </row>
    <row r="119" spans="1:6" x14ac:dyDescent="0.15">
      <c r="A119" s="591" t="s">
        <v>459</v>
      </c>
      <c r="B119" s="592">
        <f>SUM(B121:B172)</f>
        <v>34128860729.430004</v>
      </c>
      <c r="C119" s="592">
        <v>29982187694.799999</v>
      </c>
      <c r="D119" s="592">
        <v>36290961205.129997</v>
      </c>
      <c r="E119" s="592">
        <f>D119-C119</f>
        <v>6308773510.329998</v>
      </c>
      <c r="F119" s="593">
        <f t="shared" ref="F119:F171" si="13">(D119*100/C119)-100</f>
        <v>21.041738429995107</v>
      </c>
    </row>
    <row r="120" spans="1:6" x14ac:dyDescent="0.15">
      <c r="A120" s="591"/>
      <c r="B120" s="592"/>
      <c r="C120" s="592"/>
      <c r="D120" s="592"/>
      <c r="E120" s="592"/>
      <c r="F120" s="593"/>
    </row>
    <row r="121" spans="1:6" x14ac:dyDescent="0.15">
      <c r="A121" s="597" t="s">
        <v>572</v>
      </c>
      <c r="B121" s="602">
        <v>1107735851.3900001</v>
      </c>
      <c r="C121" s="602">
        <v>174725835</v>
      </c>
      <c r="D121" s="602">
        <v>788715176.33000004</v>
      </c>
      <c r="E121" s="602">
        <f t="shared" ref="E121:E172" si="14">D121-C121</f>
        <v>613989341.33000004</v>
      </c>
      <c r="F121" s="596">
        <f t="shared" si="13"/>
        <v>351.40157798072619</v>
      </c>
    </row>
    <row r="122" spans="1:6" x14ac:dyDescent="0.15">
      <c r="A122" s="594" t="s">
        <v>573</v>
      </c>
      <c r="B122" s="601">
        <v>25407763.219999999</v>
      </c>
      <c r="C122" s="601">
        <v>21559050</v>
      </c>
      <c r="D122" s="601">
        <v>27437222.449999999</v>
      </c>
      <c r="E122" s="601">
        <f t="shared" si="14"/>
        <v>5878172.4499999993</v>
      </c>
      <c r="F122" s="596">
        <f t="shared" si="13"/>
        <v>27.265452095523685</v>
      </c>
    </row>
    <row r="123" spans="1:6" x14ac:dyDescent="0.15">
      <c r="A123" s="597" t="s">
        <v>574</v>
      </c>
      <c r="B123" s="602">
        <v>8274718.7800000003</v>
      </c>
      <c r="C123" s="602">
        <v>0</v>
      </c>
      <c r="D123" s="602">
        <v>0</v>
      </c>
      <c r="E123" s="602">
        <f t="shared" si="14"/>
        <v>0</v>
      </c>
      <c r="F123" s="596" t="s">
        <v>19</v>
      </c>
    </row>
    <row r="124" spans="1:6" x14ac:dyDescent="0.15">
      <c r="A124" s="594" t="s">
        <v>575</v>
      </c>
      <c r="B124" s="601">
        <v>13329693.960000001</v>
      </c>
      <c r="C124" s="601">
        <v>5469937</v>
      </c>
      <c r="D124" s="601">
        <v>11693437.93</v>
      </c>
      <c r="E124" s="601">
        <f t="shared" si="14"/>
        <v>6223500.9299999997</v>
      </c>
      <c r="F124" s="596">
        <f t="shared" si="13"/>
        <v>113.77646451869555</v>
      </c>
    </row>
    <row r="125" spans="1:6" x14ac:dyDescent="0.15">
      <c r="A125" s="597" t="s">
        <v>576</v>
      </c>
      <c r="B125" s="602">
        <v>1049604199.91</v>
      </c>
      <c r="C125" s="602">
        <v>1019990130.96</v>
      </c>
      <c r="D125" s="602">
        <v>1056449649.79</v>
      </c>
      <c r="E125" s="602">
        <f t="shared" si="14"/>
        <v>36459518.829999924</v>
      </c>
      <c r="F125" s="596">
        <f t="shared" si="13"/>
        <v>3.5744972155450938</v>
      </c>
    </row>
    <row r="126" spans="1:6" ht="18" x14ac:dyDescent="0.15">
      <c r="A126" s="604" t="s">
        <v>577</v>
      </c>
      <c r="B126" s="601">
        <v>662799773.55999994</v>
      </c>
      <c r="C126" s="601">
        <v>677238136</v>
      </c>
      <c r="D126" s="601">
        <v>674271046.91999996</v>
      </c>
      <c r="E126" s="601">
        <f t="shared" si="14"/>
        <v>-2967089.0800000429</v>
      </c>
      <c r="F126" s="596">
        <f t="shared" si="13"/>
        <v>-0.43811606616318954</v>
      </c>
    </row>
    <row r="127" spans="1:6" ht="18" x14ac:dyDescent="0.15">
      <c r="A127" s="603" t="s">
        <v>578</v>
      </c>
      <c r="B127" s="602">
        <v>125676363.15000001</v>
      </c>
      <c r="C127" s="602">
        <v>105425010</v>
      </c>
      <c r="D127" s="602">
        <v>133672797.2</v>
      </c>
      <c r="E127" s="602">
        <f t="shared" si="14"/>
        <v>28247787.200000003</v>
      </c>
      <c r="F127" s="596">
        <f t="shared" si="13"/>
        <v>26.794199213260683</v>
      </c>
    </row>
    <row r="128" spans="1:6" x14ac:dyDescent="0.15">
      <c r="A128" s="594" t="s">
        <v>579</v>
      </c>
      <c r="B128" s="601">
        <v>11770366.640000001</v>
      </c>
      <c r="C128" s="601">
        <v>3158881.98</v>
      </c>
      <c r="D128" s="601">
        <v>2390664.1800000002</v>
      </c>
      <c r="E128" s="601">
        <f t="shared" si="14"/>
        <v>-768217.79999999981</v>
      </c>
      <c r="F128" s="596">
        <f t="shared" si="13"/>
        <v>-24.319294132033377</v>
      </c>
    </row>
    <row r="129" spans="1:6" x14ac:dyDescent="0.15">
      <c r="A129" s="597" t="s">
        <v>580</v>
      </c>
      <c r="B129" s="602">
        <v>72538120.239999995</v>
      </c>
      <c r="C129" s="602">
        <v>41011884</v>
      </c>
      <c r="D129" s="602">
        <v>53784867.43</v>
      </c>
      <c r="E129" s="602">
        <f t="shared" si="14"/>
        <v>12772983.43</v>
      </c>
      <c r="F129" s="596">
        <f t="shared" si="13"/>
        <v>31.144590748379187</v>
      </c>
    </row>
    <row r="130" spans="1:6" x14ac:dyDescent="0.15">
      <c r="A130" s="594" t="s">
        <v>581</v>
      </c>
      <c r="B130" s="601">
        <v>189623878.56999999</v>
      </c>
      <c r="C130" s="601">
        <v>69415675</v>
      </c>
      <c r="D130" s="601">
        <v>507842748.51999998</v>
      </c>
      <c r="E130" s="601">
        <f t="shared" si="14"/>
        <v>438427073.51999998</v>
      </c>
      <c r="F130" s="596">
        <f t="shared" si="13"/>
        <v>631.59664372636291</v>
      </c>
    </row>
    <row r="131" spans="1:6" x14ac:dyDescent="0.15">
      <c r="A131" s="597" t="s">
        <v>582</v>
      </c>
      <c r="B131" s="602">
        <v>610116815.60000002</v>
      </c>
      <c r="C131" s="602">
        <v>155386282</v>
      </c>
      <c r="D131" s="602">
        <v>669058773.21000004</v>
      </c>
      <c r="E131" s="602">
        <f t="shared" si="14"/>
        <v>513672491.21000004</v>
      </c>
      <c r="F131" s="596">
        <f t="shared" si="13"/>
        <v>330.57776053229719</v>
      </c>
    </row>
    <row r="132" spans="1:6" x14ac:dyDescent="0.15">
      <c r="A132" s="594" t="s">
        <v>583</v>
      </c>
      <c r="B132" s="601">
        <v>34511755.170000002</v>
      </c>
      <c r="C132" s="601">
        <v>5492415</v>
      </c>
      <c r="D132" s="601">
        <v>30964383.219999999</v>
      </c>
      <c r="E132" s="601">
        <f t="shared" si="14"/>
        <v>25471968.219999999</v>
      </c>
      <c r="F132" s="596">
        <f t="shared" si="13"/>
        <v>463.76627075703493</v>
      </c>
    </row>
    <row r="133" spans="1:6" x14ac:dyDescent="0.15">
      <c r="A133" s="597" t="s">
        <v>584</v>
      </c>
      <c r="B133" s="602">
        <v>2521776.04</v>
      </c>
      <c r="C133" s="602">
        <v>2091811.92</v>
      </c>
      <c r="D133" s="602">
        <v>1930292.98</v>
      </c>
      <c r="E133" s="602">
        <f t="shared" si="14"/>
        <v>-161518.93999999994</v>
      </c>
      <c r="F133" s="596">
        <f t="shared" si="13"/>
        <v>-7.7214848264178499</v>
      </c>
    </row>
    <row r="134" spans="1:6" ht="27" x14ac:dyDescent="0.15">
      <c r="A134" s="604" t="s">
        <v>585</v>
      </c>
      <c r="B134" s="601">
        <v>1648936.14</v>
      </c>
      <c r="C134" s="601">
        <v>1293643.92</v>
      </c>
      <c r="D134" s="601">
        <v>1169153.93</v>
      </c>
      <c r="E134" s="601">
        <f t="shared" si="14"/>
        <v>-124489.98999999999</v>
      </c>
      <c r="F134" s="596">
        <f t="shared" si="13"/>
        <v>-9.6232037329097437</v>
      </c>
    </row>
    <row r="135" spans="1:6" ht="27" x14ac:dyDescent="0.15">
      <c r="A135" s="603" t="s">
        <v>586</v>
      </c>
      <c r="B135" s="602">
        <v>23461499.289999999</v>
      </c>
      <c r="C135" s="602">
        <v>4409193</v>
      </c>
      <c r="D135" s="602">
        <v>14344747.970000001</v>
      </c>
      <c r="E135" s="602">
        <f t="shared" si="14"/>
        <v>9935554.9700000007</v>
      </c>
      <c r="F135" s="596">
        <f t="shared" si="13"/>
        <v>225.33726625257731</v>
      </c>
    </row>
    <row r="136" spans="1:6" x14ac:dyDescent="0.15">
      <c r="A136" s="594" t="s">
        <v>587</v>
      </c>
      <c r="B136" s="601">
        <v>13157045.27</v>
      </c>
      <c r="C136" s="601">
        <v>10488730</v>
      </c>
      <c r="D136" s="601">
        <v>19924253.68</v>
      </c>
      <c r="E136" s="601">
        <f t="shared" si="14"/>
        <v>9435523.6799999997</v>
      </c>
      <c r="F136" s="596">
        <f t="shared" si="13"/>
        <v>89.958685941958663</v>
      </c>
    </row>
    <row r="137" spans="1:6" x14ac:dyDescent="0.15">
      <c r="A137" s="597" t="s">
        <v>588</v>
      </c>
      <c r="B137" s="602">
        <v>11183157</v>
      </c>
      <c r="C137" s="602">
        <v>4171793</v>
      </c>
      <c r="D137" s="602">
        <v>14435146.18</v>
      </c>
      <c r="E137" s="602">
        <f t="shared" si="14"/>
        <v>10263353.18</v>
      </c>
      <c r="F137" s="596">
        <f t="shared" si="13"/>
        <v>246.0177957055875</v>
      </c>
    </row>
    <row r="138" spans="1:6" x14ac:dyDescent="0.15">
      <c r="A138" s="594" t="s">
        <v>589</v>
      </c>
      <c r="B138" s="601">
        <v>2789673.41</v>
      </c>
      <c r="C138" s="601"/>
      <c r="D138" s="601"/>
      <c r="E138" s="601">
        <f t="shared" si="14"/>
        <v>0</v>
      </c>
      <c r="F138" s="596" t="s">
        <v>19</v>
      </c>
    </row>
    <row r="139" spans="1:6" x14ac:dyDescent="0.15">
      <c r="A139" s="597" t="s">
        <v>590</v>
      </c>
      <c r="B139" s="602">
        <v>26623271.789999999</v>
      </c>
      <c r="C139" s="602">
        <v>5699257</v>
      </c>
      <c r="D139" s="602">
        <v>10873408.99</v>
      </c>
      <c r="E139" s="602">
        <f t="shared" si="14"/>
        <v>5174151.99</v>
      </c>
      <c r="F139" s="596">
        <f t="shared" si="13"/>
        <v>90.786430406630188</v>
      </c>
    </row>
    <row r="140" spans="1:6" x14ac:dyDescent="0.15">
      <c r="A140" s="594" t="s">
        <v>591</v>
      </c>
      <c r="B140" s="601">
        <v>104608487.78</v>
      </c>
      <c r="C140" s="601">
        <v>50434533.960000001</v>
      </c>
      <c r="D140" s="601">
        <v>56784418.289999999</v>
      </c>
      <c r="E140" s="601">
        <f t="shared" si="14"/>
        <v>6349884.3299999982</v>
      </c>
      <c r="F140" s="596">
        <f t="shared" si="13"/>
        <v>12.590349967417438</v>
      </c>
    </row>
    <row r="141" spans="1:6" x14ac:dyDescent="0.15">
      <c r="A141" s="597" t="s">
        <v>592</v>
      </c>
      <c r="B141" s="602">
        <v>4977674.51</v>
      </c>
      <c r="C141" s="602">
        <v>4303766</v>
      </c>
      <c r="D141" s="602">
        <v>4490002.08</v>
      </c>
      <c r="E141" s="602">
        <f t="shared" si="14"/>
        <v>186236.08000000007</v>
      </c>
      <c r="F141" s="596">
        <f t="shared" si="13"/>
        <v>4.3272817341835008</v>
      </c>
    </row>
    <row r="142" spans="1:6" x14ac:dyDescent="0.15">
      <c r="A142" s="594" t="s">
        <v>593</v>
      </c>
      <c r="B142" s="601">
        <v>63750882.380000003</v>
      </c>
      <c r="C142" s="601">
        <v>18253347.760000002</v>
      </c>
      <c r="D142" s="601">
        <v>77530510.909999996</v>
      </c>
      <c r="E142" s="601">
        <f t="shared" si="14"/>
        <v>59277163.149999991</v>
      </c>
      <c r="F142" s="596">
        <f t="shared" si="13"/>
        <v>324.74680222714386</v>
      </c>
    </row>
    <row r="143" spans="1:6" ht="18" x14ac:dyDescent="0.15">
      <c r="A143" s="603" t="s">
        <v>594</v>
      </c>
      <c r="B143" s="602">
        <v>78785969.189999998</v>
      </c>
      <c r="C143" s="602">
        <v>69603074</v>
      </c>
      <c r="D143" s="602">
        <v>66925491.880000003</v>
      </c>
      <c r="E143" s="602">
        <f t="shared" si="14"/>
        <v>-2677582.1199999973</v>
      </c>
      <c r="F143" s="596">
        <f t="shared" si="13"/>
        <v>-3.8469308410142986</v>
      </c>
    </row>
    <row r="144" spans="1:6" x14ac:dyDescent="0.15">
      <c r="A144" s="594" t="s">
        <v>595</v>
      </c>
      <c r="B144" s="601">
        <v>345728286.69999999</v>
      </c>
      <c r="C144" s="601">
        <v>276141315.79000002</v>
      </c>
      <c r="D144" s="601">
        <v>376720333.83999997</v>
      </c>
      <c r="E144" s="601">
        <f t="shared" si="14"/>
        <v>100579018.04999995</v>
      </c>
      <c r="F144" s="596">
        <f t="shared" si="13"/>
        <v>36.423024118016571</v>
      </c>
    </row>
    <row r="145" spans="1:6" x14ac:dyDescent="0.15">
      <c r="A145" s="597" t="s">
        <v>596</v>
      </c>
      <c r="B145" s="602">
        <v>27444868.219999999</v>
      </c>
      <c r="C145" s="602">
        <v>17969535</v>
      </c>
      <c r="D145" s="602">
        <v>25852584.629999999</v>
      </c>
      <c r="E145" s="602">
        <f t="shared" si="14"/>
        <v>7883049.629999999</v>
      </c>
      <c r="F145" s="596">
        <f t="shared" si="13"/>
        <v>43.868968395676347</v>
      </c>
    </row>
    <row r="146" spans="1:6" x14ac:dyDescent="0.15">
      <c r="A146" s="594" t="s">
        <v>597</v>
      </c>
      <c r="B146" s="601">
        <v>40805612.710000001</v>
      </c>
      <c r="C146" s="601">
        <v>7645562</v>
      </c>
      <c r="D146" s="601">
        <v>36630866.049999997</v>
      </c>
      <c r="E146" s="601">
        <f t="shared" si="14"/>
        <v>28985304.049999997</v>
      </c>
      <c r="F146" s="596">
        <f t="shared" si="13"/>
        <v>379.1127983789811</v>
      </c>
    </row>
    <row r="147" spans="1:6" x14ac:dyDescent="0.15">
      <c r="A147" s="597" t="s">
        <v>598</v>
      </c>
      <c r="B147" s="602">
        <v>160962308.72</v>
      </c>
      <c r="C147" s="602">
        <v>7078409</v>
      </c>
      <c r="D147" s="602">
        <v>388507174.08999997</v>
      </c>
      <c r="E147" s="602">
        <f t="shared" si="14"/>
        <v>381428765.08999997</v>
      </c>
      <c r="F147" s="596">
        <f t="shared" si="13"/>
        <v>5388.6228542317913</v>
      </c>
    </row>
    <row r="148" spans="1:6" x14ac:dyDescent="0.15">
      <c r="A148" s="594" t="s">
        <v>599</v>
      </c>
      <c r="B148" s="601">
        <v>43919589.57</v>
      </c>
      <c r="C148" s="601">
        <v>13617272</v>
      </c>
      <c r="D148" s="601">
        <v>29048116.530000001</v>
      </c>
      <c r="E148" s="601">
        <f t="shared" si="14"/>
        <v>15430844.530000001</v>
      </c>
      <c r="F148" s="596">
        <f t="shared" si="13"/>
        <v>113.31817804623424</v>
      </c>
    </row>
    <row r="149" spans="1:6" x14ac:dyDescent="0.15">
      <c r="A149" s="597" t="s">
        <v>600</v>
      </c>
      <c r="B149" s="602">
        <v>295022330.62</v>
      </c>
      <c r="C149" s="602">
        <v>127866611</v>
      </c>
      <c r="D149" s="602">
        <v>306584381.45999998</v>
      </c>
      <c r="E149" s="602">
        <f t="shared" si="14"/>
        <v>178717770.45999998</v>
      </c>
      <c r="F149" s="596">
        <f t="shared" si="13"/>
        <v>139.76891157301412</v>
      </c>
    </row>
    <row r="150" spans="1:6" x14ac:dyDescent="0.15">
      <c r="A150" s="594" t="s">
        <v>601</v>
      </c>
      <c r="B150" s="601">
        <v>22095312021.540001</v>
      </c>
      <c r="C150" s="601">
        <v>20177897713</v>
      </c>
      <c r="D150" s="601">
        <v>21029651222.330002</v>
      </c>
      <c r="E150" s="601">
        <f t="shared" si="14"/>
        <v>851753509.33000183</v>
      </c>
      <c r="F150" s="596">
        <f t="shared" si="13"/>
        <v>4.2212202750004195</v>
      </c>
    </row>
    <row r="151" spans="1:6" ht="18" x14ac:dyDescent="0.15">
      <c r="A151" s="603" t="s">
        <v>602</v>
      </c>
      <c r="B151" s="602">
        <v>288762167.89999998</v>
      </c>
      <c r="C151" s="602">
        <v>23524605.920000002</v>
      </c>
      <c r="D151" s="602">
        <v>367606224.06</v>
      </c>
      <c r="E151" s="602">
        <f t="shared" si="14"/>
        <v>344081618.13999999</v>
      </c>
      <c r="F151" s="596">
        <f t="shared" si="13"/>
        <v>1462.645620122677</v>
      </c>
    </row>
    <row r="152" spans="1:6" x14ac:dyDescent="0.15">
      <c r="A152" s="594" t="s">
        <v>603</v>
      </c>
      <c r="B152" s="601">
        <v>22744570.440000001</v>
      </c>
      <c r="C152" s="601">
        <v>10316003.640000001</v>
      </c>
      <c r="D152" s="601">
        <v>38459095.340000004</v>
      </c>
      <c r="E152" s="601">
        <f t="shared" si="14"/>
        <v>28143091.700000003</v>
      </c>
      <c r="F152" s="596">
        <f t="shared" si="13"/>
        <v>272.81002103252462</v>
      </c>
    </row>
    <row r="153" spans="1:6" x14ac:dyDescent="0.15">
      <c r="A153" s="597" t="s">
        <v>604</v>
      </c>
      <c r="B153" s="602">
        <v>13080450.880000001</v>
      </c>
      <c r="C153" s="602">
        <v>8982786.9700000007</v>
      </c>
      <c r="D153" s="602">
        <v>11457284.630000001</v>
      </c>
      <c r="E153" s="602">
        <f t="shared" si="14"/>
        <v>2474497.66</v>
      </c>
      <c r="F153" s="596">
        <f t="shared" si="13"/>
        <v>27.547103902877026</v>
      </c>
    </row>
    <row r="154" spans="1:6" x14ac:dyDescent="0.15">
      <c r="A154" s="594" t="s">
        <v>605</v>
      </c>
      <c r="B154" s="601">
        <v>13703942.380000001</v>
      </c>
      <c r="C154" s="601">
        <v>15045404</v>
      </c>
      <c r="D154" s="601">
        <v>17227305.920000002</v>
      </c>
      <c r="E154" s="601">
        <f t="shared" si="14"/>
        <v>2181901.9200000018</v>
      </c>
      <c r="F154" s="596">
        <f t="shared" si="13"/>
        <v>14.502115862093177</v>
      </c>
    </row>
    <row r="155" spans="1:6" x14ac:dyDescent="0.15">
      <c r="A155" s="597" t="s">
        <v>606</v>
      </c>
      <c r="B155" s="602">
        <v>18527388.899999999</v>
      </c>
      <c r="C155" s="602">
        <v>22122398</v>
      </c>
      <c r="D155" s="602">
        <v>23696403.329999998</v>
      </c>
      <c r="E155" s="602">
        <f t="shared" si="14"/>
        <v>1574005.3299999982</v>
      </c>
      <c r="F155" s="596">
        <f t="shared" si="13"/>
        <v>7.1149851385912086</v>
      </c>
    </row>
    <row r="156" spans="1:6" x14ac:dyDescent="0.15">
      <c r="A156" s="594" t="s">
        <v>607</v>
      </c>
      <c r="B156" s="601">
        <v>16364490.35</v>
      </c>
      <c r="C156" s="601">
        <v>17856033</v>
      </c>
      <c r="D156" s="601">
        <v>22263583.809999999</v>
      </c>
      <c r="E156" s="601">
        <f t="shared" si="14"/>
        <v>4407550.8099999987</v>
      </c>
      <c r="F156" s="596">
        <f t="shared" si="13"/>
        <v>24.683818684698892</v>
      </c>
    </row>
    <row r="157" spans="1:6" x14ac:dyDescent="0.15">
      <c r="A157" s="597" t="s">
        <v>608</v>
      </c>
      <c r="B157" s="602">
        <v>272360379.20999998</v>
      </c>
      <c r="C157" s="602">
        <v>173594952</v>
      </c>
      <c r="D157" s="602">
        <v>253317318.19999999</v>
      </c>
      <c r="E157" s="602">
        <f t="shared" si="14"/>
        <v>79722366.199999988</v>
      </c>
      <c r="F157" s="596">
        <f t="shared" si="13"/>
        <v>45.924357408733869</v>
      </c>
    </row>
    <row r="158" spans="1:6" x14ac:dyDescent="0.15">
      <c r="A158" s="594" t="s">
        <v>609</v>
      </c>
      <c r="B158" s="601">
        <v>3925134379.1599998</v>
      </c>
      <c r="C158" s="601">
        <v>3574396541</v>
      </c>
      <c r="D158" s="601">
        <v>4266864592.6399999</v>
      </c>
      <c r="E158" s="601">
        <f t="shared" si="14"/>
        <v>692468051.63999987</v>
      </c>
      <c r="F158" s="596">
        <f t="shared" si="13"/>
        <v>19.373005868181323</v>
      </c>
    </row>
    <row r="159" spans="1:6" ht="18" x14ac:dyDescent="0.15">
      <c r="A159" s="603" t="s">
        <v>610</v>
      </c>
      <c r="B159" s="602">
        <v>1003593375.8099999</v>
      </c>
      <c r="C159" s="602">
        <v>238216166.97999999</v>
      </c>
      <c r="D159" s="602">
        <v>955538807.21000004</v>
      </c>
      <c r="E159" s="602">
        <f t="shared" si="14"/>
        <v>717322640.23000002</v>
      </c>
      <c r="F159" s="596">
        <f t="shared" si="13"/>
        <v>301.12256834785882</v>
      </c>
    </row>
    <row r="160" spans="1:6" x14ac:dyDescent="0.15">
      <c r="A160" s="594" t="s">
        <v>611</v>
      </c>
      <c r="B160" s="601">
        <v>13153849.65</v>
      </c>
      <c r="C160" s="601">
        <v>12965761</v>
      </c>
      <c r="D160" s="601">
        <v>15883847.359999999</v>
      </c>
      <c r="E160" s="601">
        <f t="shared" si="14"/>
        <v>2918086.3599999994</v>
      </c>
      <c r="F160" s="596">
        <f t="shared" si="13"/>
        <v>22.506094011759131</v>
      </c>
    </row>
    <row r="161" spans="1:6" x14ac:dyDescent="0.15">
      <c r="A161" s="597" t="s">
        <v>612</v>
      </c>
      <c r="B161" s="602">
        <v>32074756.600000001</v>
      </c>
      <c r="C161" s="602">
        <v>23086469</v>
      </c>
      <c r="D161" s="602">
        <v>32038064.140000001</v>
      </c>
      <c r="E161" s="602">
        <f t="shared" si="14"/>
        <v>8951595.1400000006</v>
      </c>
      <c r="F161" s="596">
        <f t="shared" si="13"/>
        <v>38.774206397695536</v>
      </c>
    </row>
    <row r="162" spans="1:6" x14ac:dyDescent="0.15">
      <c r="A162" s="594" t="s">
        <v>613</v>
      </c>
      <c r="B162" s="601">
        <v>12426391.5</v>
      </c>
      <c r="C162" s="601">
        <v>10101334</v>
      </c>
      <c r="D162" s="601">
        <v>14324403.109999999</v>
      </c>
      <c r="E162" s="601">
        <f t="shared" si="14"/>
        <v>4223069.1099999994</v>
      </c>
      <c r="F162" s="596">
        <f t="shared" si="13"/>
        <v>41.807043604339782</v>
      </c>
    </row>
    <row r="163" spans="1:6" x14ac:dyDescent="0.15">
      <c r="A163" s="597" t="s">
        <v>614</v>
      </c>
      <c r="B163" s="602">
        <v>33604327.460000001</v>
      </c>
      <c r="C163" s="602">
        <v>26583963</v>
      </c>
      <c r="D163" s="602">
        <v>35234088.380000003</v>
      </c>
      <c r="E163" s="602">
        <f t="shared" si="14"/>
        <v>8650125.3800000027</v>
      </c>
      <c r="F163" s="596">
        <f t="shared" si="13"/>
        <v>32.538885868897751</v>
      </c>
    </row>
    <row r="164" spans="1:6" x14ac:dyDescent="0.15">
      <c r="A164" s="594" t="s">
        <v>615</v>
      </c>
      <c r="B164" s="601">
        <v>95489839.840000004</v>
      </c>
      <c r="C164" s="601">
        <v>62132246</v>
      </c>
      <c r="D164" s="601">
        <v>99194243.469999999</v>
      </c>
      <c r="E164" s="601">
        <f t="shared" si="14"/>
        <v>37061997.469999999</v>
      </c>
      <c r="F164" s="596">
        <f t="shared" si="13"/>
        <v>59.650181437188024</v>
      </c>
    </row>
    <row r="165" spans="1:6" x14ac:dyDescent="0.15">
      <c r="A165" s="597" t="s">
        <v>616</v>
      </c>
      <c r="B165" s="602">
        <v>96706249.769999996</v>
      </c>
      <c r="C165" s="602">
        <v>70915706</v>
      </c>
      <c r="D165" s="602">
        <v>93341641.450000003</v>
      </c>
      <c r="E165" s="602">
        <f t="shared" si="14"/>
        <v>22425935.450000003</v>
      </c>
      <c r="F165" s="596">
        <f t="shared" si="13"/>
        <v>31.62336908836528</v>
      </c>
    </row>
    <row r="166" spans="1:6" x14ac:dyDescent="0.15">
      <c r="A166" s="594" t="s">
        <v>617</v>
      </c>
      <c r="B166" s="601">
        <v>204864265.63999999</v>
      </c>
      <c r="C166" s="601">
        <v>167994632</v>
      </c>
      <c r="D166" s="601">
        <v>204877047.75</v>
      </c>
      <c r="E166" s="601">
        <f t="shared" si="14"/>
        <v>36882415.75</v>
      </c>
      <c r="F166" s="596">
        <f t="shared" si="13"/>
        <v>21.95452039800891</v>
      </c>
    </row>
    <row r="167" spans="1:6" x14ac:dyDescent="0.15">
      <c r="A167" s="597" t="s">
        <v>618</v>
      </c>
      <c r="B167" s="602">
        <v>128858644.04000001</v>
      </c>
      <c r="C167" s="602">
        <v>75921521</v>
      </c>
      <c r="D167" s="602">
        <v>119265977.5</v>
      </c>
      <c r="E167" s="602">
        <f t="shared" si="14"/>
        <v>43344456.5</v>
      </c>
      <c r="F167" s="596">
        <f t="shared" si="13"/>
        <v>57.091132960837285</v>
      </c>
    </row>
    <row r="168" spans="1:6" x14ac:dyDescent="0.15">
      <c r="A168" s="594" t="s">
        <v>619</v>
      </c>
      <c r="B168" s="601">
        <v>181714487.78999999</v>
      </c>
      <c r="C168" s="601">
        <v>148520286</v>
      </c>
      <c r="D168" s="601">
        <v>174785291.61000001</v>
      </c>
      <c r="E168" s="601">
        <f t="shared" si="14"/>
        <v>26265005.610000014</v>
      </c>
      <c r="F168" s="596">
        <f t="shared" si="13"/>
        <v>17.684456660688085</v>
      </c>
    </row>
    <row r="169" spans="1:6" x14ac:dyDescent="0.15">
      <c r="A169" s="597" t="s">
        <v>620</v>
      </c>
      <c r="B169" s="602">
        <v>11770793.66</v>
      </c>
      <c r="C169" s="602">
        <v>10820360</v>
      </c>
      <c r="D169" s="602">
        <v>11692619.65</v>
      </c>
      <c r="E169" s="602">
        <f t="shared" si="14"/>
        <v>872259.65000000037</v>
      </c>
      <c r="F169" s="596">
        <f t="shared" si="13"/>
        <v>8.0612812327870813</v>
      </c>
    </row>
    <row r="170" spans="1:6" x14ac:dyDescent="0.15">
      <c r="A170" s="594" t="s">
        <v>621</v>
      </c>
      <c r="B170" s="601">
        <v>47370628.770000003</v>
      </c>
      <c r="C170" s="601">
        <v>31251720</v>
      </c>
      <c r="D170" s="601">
        <v>37983502.109999999</v>
      </c>
      <c r="E170" s="601">
        <f t="shared" si="14"/>
        <v>6731782.1099999994</v>
      </c>
      <c r="F170" s="596">
        <f t="shared" si="13"/>
        <v>21.540517161935412</v>
      </c>
    </row>
    <row r="171" spans="1:6" x14ac:dyDescent="0.15">
      <c r="A171" s="597" t="s">
        <v>622</v>
      </c>
      <c r="B171" s="602">
        <v>442462658.61000001</v>
      </c>
      <c r="C171" s="602">
        <v>2180000000</v>
      </c>
      <c r="D171" s="602">
        <v>3075861199.4699998</v>
      </c>
      <c r="E171" s="602">
        <f t="shared" si="14"/>
        <v>895861199.46999979</v>
      </c>
      <c r="F171" s="596">
        <f t="shared" si="13"/>
        <v>41.094550434403658</v>
      </c>
    </row>
    <row r="172" spans="1:6" x14ac:dyDescent="0.15">
      <c r="A172" s="594" t="s">
        <v>623</v>
      </c>
      <c r="B172" s="601">
        <v>0</v>
      </c>
      <c r="C172" s="601">
        <v>0</v>
      </c>
      <c r="D172" s="601">
        <v>2365790.9900000002</v>
      </c>
      <c r="E172" s="601">
        <f t="shared" si="14"/>
        <v>2365790.9900000002</v>
      </c>
      <c r="F172" s="596" t="s">
        <v>19</v>
      </c>
    </row>
    <row r="173" spans="1:6" x14ac:dyDescent="0.15">
      <c r="A173" s="605"/>
      <c r="B173" s="605"/>
      <c r="C173" s="606"/>
      <c r="D173" s="606"/>
      <c r="E173" s="606"/>
      <c r="F173" s="599"/>
    </row>
    <row r="174" spans="1:6" x14ac:dyDescent="0.15">
      <c r="A174" s="607" t="s">
        <v>482</v>
      </c>
      <c r="B174" s="607"/>
      <c r="C174" s="608"/>
      <c r="D174" s="608"/>
      <c r="E174" s="608"/>
    </row>
    <row r="175" spans="1:6" x14ac:dyDescent="0.15">
      <c r="A175" s="607"/>
      <c r="B175" s="607"/>
      <c r="C175" s="608"/>
      <c r="D175" s="608"/>
      <c r="E175" s="608"/>
    </row>
    <row r="176" spans="1:6" x14ac:dyDescent="0.15">
      <c r="A176" s="607"/>
      <c r="B176" s="607"/>
      <c r="C176" s="608"/>
      <c r="D176" s="608"/>
      <c r="E176" s="608"/>
    </row>
    <row r="177" spans="1:6" s="575" customFormat="1" x14ac:dyDescent="0.15">
      <c r="A177" s="574" t="s">
        <v>521</v>
      </c>
      <c r="B177" s="574"/>
      <c r="C177" s="574"/>
      <c r="D177" s="574"/>
      <c r="E177" s="574"/>
      <c r="F177" s="574"/>
    </row>
    <row r="178" spans="1:6" s="575" customFormat="1" x14ac:dyDescent="0.15">
      <c r="A178" s="574" t="s">
        <v>412</v>
      </c>
      <c r="B178" s="574"/>
      <c r="C178" s="574"/>
      <c r="D178" s="574"/>
      <c r="E178" s="574"/>
      <c r="F178" s="574"/>
    </row>
    <row r="179" spans="1:6" x14ac:dyDescent="0.15">
      <c r="A179" s="576"/>
      <c r="B179" s="577"/>
      <c r="C179" s="577"/>
      <c r="D179" s="577"/>
      <c r="E179" s="577"/>
      <c r="F179" s="578"/>
    </row>
    <row r="180" spans="1:6" x14ac:dyDescent="0.15">
      <c r="A180" s="580" t="s">
        <v>624</v>
      </c>
      <c r="B180" s="581">
        <v>2015</v>
      </c>
      <c r="C180" s="582">
        <v>2016</v>
      </c>
      <c r="D180" s="583"/>
      <c r="E180" s="583"/>
      <c r="F180" s="584"/>
    </row>
    <row r="181" spans="1:6" ht="18" x14ac:dyDescent="0.15">
      <c r="A181" s="585"/>
      <c r="B181" s="586" t="s">
        <v>413</v>
      </c>
      <c r="C181" s="586" t="s">
        <v>414</v>
      </c>
      <c r="D181" s="581" t="s">
        <v>413</v>
      </c>
      <c r="E181" s="587" t="s">
        <v>415</v>
      </c>
      <c r="F181" s="588" t="s">
        <v>13</v>
      </c>
    </row>
    <row r="182" spans="1:6" x14ac:dyDescent="0.15">
      <c r="A182" s="589"/>
      <c r="B182" s="590"/>
      <c r="C182" s="590"/>
      <c r="D182" s="590"/>
      <c r="E182" s="589"/>
      <c r="F182" s="600"/>
    </row>
    <row r="183" spans="1:6" x14ac:dyDescent="0.15">
      <c r="A183" s="591" t="s">
        <v>459</v>
      </c>
      <c r="B183" s="592">
        <v>53339903.039999999</v>
      </c>
      <c r="C183" s="592">
        <v>14624026</v>
      </c>
      <c r="D183" s="592">
        <v>16334268.91</v>
      </c>
      <c r="E183" s="592">
        <f>D183-C183</f>
        <v>1710242.9100000001</v>
      </c>
      <c r="F183" s="593">
        <f t="shared" ref="F183:F187" si="15">(D183*100/C183)-100</f>
        <v>11.694747465574807</v>
      </c>
    </row>
    <row r="184" spans="1:6" x14ac:dyDescent="0.15">
      <c r="A184" s="591"/>
      <c r="B184" s="592"/>
      <c r="C184" s="592"/>
      <c r="D184" s="592"/>
      <c r="E184" s="592"/>
      <c r="F184" s="593"/>
    </row>
    <row r="185" spans="1:6" x14ac:dyDescent="0.15">
      <c r="A185" s="594" t="s">
        <v>625</v>
      </c>
      <c r="B185" s="595">
        <v>40119030.789999999</v>
      </c>
      <c r="C185" s="595">
        <v>4628309</v>
      </c>
      <c r="D185" s="595">
        <v>8524812.6600000001</v>
      </c>
      <c r="E185" s="595">
        <f t="shared" ref="E185:E187" si="16">D185-C185</f>
        <v>3896503.66</v>
      </c>
      <c r="F185" s="596">
        <f t="shared" si="15"/>
        <v>84.188494329138365</v>
      </c>
    </row>
    <row r="186" spans="1:6" x14ac:dyDescent="0.15">
      <c r="A186" s="597" t="s">
        <v>626</v>
      </c>
      <c r="B186" s="602">
        <v>8599896.0399999991</v>
      </c>
      <c r="C186" s="602">
        <v>6138884</v>
      </c>
      <c r="D186" s="602">
        <v>2603466.34</v>
      </c>
      <c r="E186" s="602">
        <f t="shared" si="16"/>
        <v>-3535417.66</v>
      </c>
      <c r="F186" s="596">
        <f t="shared" si="15"/>
        <v>-57.590559782527251</v>
      </c>
    </row>
    <row r="187" spans="1:6" x14ac:dyDescent="0.15">
      <c r="A187" s="594" t="s">
        <v>627</v>
      </c>
      <c r="B187" s="595">
        <v>4620976.21</v>
      </c>
      <c r="C187" s="595">
        <v>3856833</v>
      </c>
      <c r="D187" s="595">
        <v>5205989.91</v>
      </c>
      <c r="E187" s="595">
        <f t="shared" si="16"/>
        <v>1349156.9100000001</v>
      </c>
      <c r="F187" s="596">
        <f t="shared" si="15"/>
        <v>34.980952247608343</v>
      </c>
    </row>
    <row r="188" spans="1:6" x14ac:dyDescent="0.15">
      <c r="A188" s="599"/>
      <c r="B188" s="610"/>
      <c r="C188" s="610"/>
      <c r="D188" s="610"/>
      <c r="E188" s="610"/>
      <c r="F188" s="611"/>
    </row>
    <row r="189" spans="1:6" x14ac:dyDescent="0.15">
      <c r="B189" s="612"/>
      <c r="C189" s="612"/>
      <c r="D189" s="612"/>
      <c r="E189" s="612"/>
      <c r="F189" s="613"/>
    </row>
    <row r="190" spans="1:6" x14ac:dyDescent="0.15">
      <c r="B190" s="612"/>
      <c r="C190" s="612"/>
      <c r="D190" s="612"/>
      <c r="E190" s="612"/>
      <c r="F190" s="613"/>
    </row>
    <row r="191" spans="1:6" x14ac:dyDescent="0.15">
      <c r="A191" s="607"/>
      <c r="B191" s="607"/>
      <c r="C191" s="608"/>
      <c r="D191" s="608"/>
      <c r="E191" s="608"/>
    </row>
    <row r="192" spans="1:6" s="575" customFormat="1" x14ac:dyDescent="0.15">
      <c r="A192" s="574" t="s">
        <v>521</v>
      </c>
      <c r="B192" s="574"/>
      <c r="C192" s="574"/>
      <c r="D192" s="574"/>
      <c r="E192" s="574"/>
      <c r="F192" s="574"/>
    </row>
    <row r="193" spans="1:6" s="575" customFormat="1" x14ac:dyDescent="0.15">
      <c r="A193" s="574" t="s">
        <v>412</v>
      </c>
      <c r="B193" s="574"/>
      <c r="C193" s="574"/>
      <c r="D193" s="574"/>
      <c r="E193" s="574"/>
      <c r="F193" s="574"/>
    </row>
    <row r="194" spans="1:6" x14ac:dyDescent="0.15">
      <c r="A194" s="576"/>
      <c r="B194" s="577"/>
      <c r="C194" s="577"/>
      <c r="D194" s="577"/>
      <c r="E194" s="577"/>
      <c r="F194" s="578"/>
    </row>
    <row r="195" spans="1:6" x14ac:dyDescent="0.15">
      <c r="A195" s="580" t="s">
        <v>528</v>
      </c>
      <c r="B195" s="581">
        <v>2015</v>
      </c>
      <c r="C195" s="582">
        <v>2016</v>
      </c>
      <c r="D195" s="583"/>
      <c r="E195" s="583"/>
      <c r="F195" s="584"/>
    </row>
    <row r="196" spans="1:6" ht="18" x14ac:dyDescent="0.15">
      <c r="A196" s="585"/>
      <c r="B196" s="586" t="s">
        <v>413</v>
      </c>
      <c r="C196" s="586" t="s">
        <v>414</v>
      </c>
      <c r="D196" s="581" t="s">
        <v>413</v>
      </c>
      <c r="E196" s="587" t="s">
        <v>415</v>
      </c>
      <c r="F196" s="588" t="s">
        <v>13</v>
      </c>
    </row>
    <row r="197" spans="1:6" x14ac:dyDescent="0.15">
      <c r="A197" s="589"/>
      <c r="B197" s="590"/>
      <c r="C197" s="590"/>
      <c r="D197" s="590"/>
      <c r="E197" s="589"/>
      <c r="F197" s="614"/>
    </row>
    <row r="198" spans="1:6" x14ac:dyDescent="0.15">
      <c r="A198" s="591" t="s">
        <v>459</v>
      </c>
      <c r="B198" s="592">
        <f>+B200</f>
        <v>58928813.590000004</v>
      </c>
      <c r="C198" s="592">
        <v>53029008.939999998</v>
      </c>
      <c r="D198" s="592">
        <v>59289434.520000003</v>
      </c>
      <c r="E198" s="592">
        <f>D198-C198</f>
        <v>6260425.5800000057</v>
      </c>
      <c r="F198" s="615">
        <f t="shared" ref="F198:F200" si="17">(D198*100/C198)-100</f>
        <v>11.805662042606528</v>
      </c>
    </row>
    <row r="199" spans="1:6" x14ac:dyDescent="0.15">
      <c r="A199" s="591"/>
      <c r="B199" s="592"/>
      <c r="C199" s="592"/>
      <c r="D199" s="592"/>
      <c r="E199" s="592"/>
      <c r="F199" s="615"/>
    </row>
    <row r="200" spans="1:6" x14ac:dyDescent="0.15">
      <c r="A200" s="594" t="s">
        <v>628</v>
      </c>
      <c r="B200" s="595">
        <v>58928813.590000004</v>
      </c>
      <c r="C200" s="595">
        <v>53029008.939999998</v>
      </c>
      <c r="D200" s="595">
        <v>59289434.520000003</v>
      </c>
      <c r="E200" s="595">
        <f t="shared" ref="E200" si="18">D200-C200</f>
        <v>6260425.5800000057</v>
      </c>
      <c r="F200" s="616">
        <f t="shared" si="17"/>
        <v>11.805662042606528</v>
      </c>
    </row>
    <row r="201" spans="1:6" x14ac:dyDescent="0.15">
      <c r="A201" s="617"/>
      <c r="B201" s="617"/>
      <c r="C201" s="599"/>
      <c r="D201" s="599"/>
      <c r="E201" s="599"/>
      <c r="F201" s="599"/>
    </row>
  </sheetData>
  <mergeCells count="32">
    <mergeCell ref="A195:A196"/>
    <mergeCell ref="C195:F195"/>
    <mergeCell ref="A177:F177"/>
    <mergeCell ref="A178:F178"/>
    <mergeCell ref="A180:A181"/>
    <mergeCell ref="C180:F180"/>
    <mergeCell ref="A192:F192"/>
    <mergeCell ref="A193:F193"/>
    <mergeCell ref="A98:A99"/>
    <mergeCell ref="C98:F98"/>
    <mergeCell ref="A113:F113"/>
    <mergeCell ref="A114:F114"/>
    <mergeCell ref="A116:A117"/>
    <mergeCell ref="C116:F116"/>
    <mergeCell ref="A81:F81"/>
    <mergeCell ref="A82:F82"/>
    <mergeCell ref="A84:A85"/>
    <mergeCell ref="C84:F84"/>
    <mergeCell ref="A95:F95"/>
    <mergeCell ref="A96:F96"/>
    <mergeCell ref="A25:A26"/>
    <mergeCell ref="C25:F25"/>
    <mergeCell ref="A67:F67"/>
    <mergeCell ref="A68:F68"/>
    <mergeCell ref="A70:A71"/>
    <mergeCell ref="C70:F70"/>
    <mergeCell ref="A3:F3"/>
    <mergeCell ref="A4:F4"/>
    <mergeCell ref="A6:A7"/>
    <mergeCell ref="C6:F6"/>
    <mergeCell ref="A22:F22"/>
    <mergeCell ref="A23:F23"/>
  </mergeCells>
  <printOptions horizontalCentered="1"/>
  <pageMargins left="0.19685039370078741" right="0.19685039370078741" top="0.19685039370078741" bottom="0.59055118110236227" header="0" footer="0.19685039370078741"/>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120" zoomScaleNormal="120" zoomScalePageLayoutView="120" workbookViewId="0">
      <selection activeCell="C18" sqref="C18"/>
    </sheetView>
  </sheetViews>
  <sheetFormatPr baseColWidth="10" defaultRowHeight="15.75" x14ac:dyDescent="0.25"/>
  <cols>
    <col min="1" max="1" width="5.5703125" style="621" customWidth="1"/>
    <col min="2" max="2" width="42.140625" style="621" customWidth="1"/>
    <col min="3" max="4" width="15.85546875" style="621" customWidth="1"/>
    <col min="5" max="5" width="18.7109375" style="621" customWidth="1"/>
    <col min="6" max="6" width="15.85546875" style="621" customWidth="1"/>
    <col min="7" max="7" width="17.28515625" style="621" customWidth="1"/>
    <col min="8" max="16384" width="11.42578125" style="621"/>
  </cols>
  <sheetData>
    <row r="1" spans="1:6" x14ac:dyDescent="0.25">
      <c r="A1" s="666" t="s">
        <v>629</v>
      </c>
      <c r="B1" s="666"/>
      <c r="C1" s="666"/>
      <c r="D1" s="666"/>
      <c r="E1" s="666"/>
      <c r="F1" s="666"/>
    </row>
    <row r="2" spans="1:6" x14ac:dyDescent="0.25">
      <c r="A2" s="666" t="s">
        <v>428</v>
      </c>
      <c r="B2" s="666"/>
      <c r="C2" s="666"/>
      <c r="D2" s="666"/>
      <c r="E2" s="666"/>
      <c r="F2" s="666"/>
    </row>
    <row r="3" spans="1:6" x14ac:dyDescent="0.25">
      <c r="A3" s="667" t="s">
        <v>630</v>
      </c>
      <c r="B3" s="667"/>
      <c r="C3" s="667"/>
      <c r="D3" s="667"/>
      <c r="E3" s="667"/>
      <c r="F3" s="667"/>
    </row>
    <row r="4" spans="1:6" x14ac:dyDescent="0.25">
      <c r="A4" s="668" t="s">
        <v>631</v>
      </c>
      <c r="B4" s="668"/>
      <c r="C4" s="668"/>
      <c r="D4" s="668"/>
      <c r="E4" s="668"/>
      <c r="F4" s="668"/>
    </row>
    <row r="5" spans="1:6" x14ac:dyDescent="0.25">
      <c r="A5" s="669"/>
      <c r="B5" s="670"/>
      <c r="C5" s="671"/>
      <c r="D5" s="671"/>
      <c r="E5" s="671"/>
      <c r="F5" s="671"/>
    </row>
    <row r="6" spans="1:6" x14ac:dyDescent="0.25">
      <c r="A6" s="672" t="s">
        <v>4</v>
      </c>
      <c r="B6" s="673"/>
      <c r="C6" s="674" t="s">
        <v>634</v>
      </c>
      <c r="D6" s="674" t="s">
        <v>443</v>
      </c>
      <c r="E6" s="674" t="s">
        <v>685</v>
      </c>
      <c r="F6" s="657" t="s">
        <v>15</v>
      </c>
    </row>
    <row r="7" spans="1:6" x14ac:dyDescent="0.25">
      <c r="A7" s="675" t="s">
        <v>15</v>
      </c>
      <c r="B7" s="676"/>
      <c r="C7" s="677">
        <f>C9+C17+C29</f>
        <v>3428890411</v>
      </c>
      <c r="D7" s="677">
        <f>D9+D17+D29</f>
        <v>2100513647</v>
      </c>
      <c r="E7" s="677">
        <f>E9+E17+E29</f>
        <v>5879022204</v>
      </c>
      <c r="F7" s="677">
        <f>F9+F17+F29</f>
        <v>11408426262</v>
      </c>
    </row>
    <row r="8" spans="1:6" x14ac:dyDescent="0.25">
      <c r="A8" s="678"/>
      <c r="B8" s="676"/>
      <c r="C8" s="663"/>
      <c r="D8" s="663"/>
      <c r="E8" s="663"/>
      <c r="F8" s="663"/>
    </row>
    <row r="9" spans="1:6" x14ac:dyDescent="0.25">
      <c r="A9" s="675" t="s">
        <v>686</v>
      </c>
      <c r="B9" s="675"/>
      <c r="C9" s="645">
        <f>SUM(C10:C15)</f>
        <v>3428890411</v>
      </c>
      <c r="D9" s="645">
        <f>SUM(D10:D15)</f>
        <v>0</v>
      </c>
      <c r="E9" s="645">
        <f>SUM(E10:E15)</f>
        <v>0</v>
      </c>
      <c r="F9" s="645">
        <f>SUM(F10:F15)</f>
        <v>3428890411</v>
      </c>
    </row>
    <row r="10" spans="1:6" x14ac:dyDescent="0.25">
      <c r="A10" s="679"/>
      <c r="B10" s="680" t="s">
        <v>687</v>
      </c>
      <c r="C10" s="647">
        <v>91054</v>
      </c>
      <c r="D10" s="647">
        <v>0</v>
      </c>
      <c r="E10" s="647">
        <v>0</v>
      </c>
      <c r="F10" s="647">
        <f>C10+D10+E10</f>
        <v>91054</v>
      </c>
    </row>
    <row r="11" spans="1:6" x14ac:dyDescent="0.25">
      <c r="A11" s="679"/>
      <c r="B11" s="680" t="s">
        <v>688</v>
      </c>
      <c r="C11" s="647">
        <v>415936157</v>
      </c>
      <c r="D11" s="647">
        <v>0</v>
      </c>
      <c r="E11" s="647">
        <v>0</v>
      </c>
      <c r="F11" s="647">
        <f t="shared" ref="F11:F15" si="0">C11+D11+E11</f>
        <v>415936157</v>
      </c>
    </row>
    <row r="12" spans="1:6" x14ac:dyDescent="0.25">
      <c r="A12" s="679"/>
      <c r="B12" s="681" t="s">
        <v>689</v>
      </c>
      <c r="C12" s="647">
        <v>834767458</v>
      </c>
      <c r="D12" s="647">
        <v>0</v>
      </c>
      <c r="E12" s="647">
        <v>0</v>
      </c>
      <c r="F12" s="647">
        <f t="shared" si="0"/>
        <v>834767458</v>
      </c>
    </row>
    <row r="13" spans="1:6" x14ac:dyDescent="0.25">
      <c r="A13" s="679"/>
      <c r="B13" s="680" t="s">
        <v>690</v>
      </c>
      <c r="C13" s="647">
        <v>2163272375</v>
      </c>
      <c r="D13" s="647">
        <v>0</v>
      </c>
      <c r="E13" s="647">
        <v>0</v>
      </c>
      <c r="F13" s="647">
        <f t="shared" si="0"/>
        <v>2163272375</v>
      </c>
    </row>
    <row r="14" spans="1:6" x14ac:dyDescent="0.25">
      <c r="A14" s="679"/>
      <c r="B14" s="681" t="s">
        <v>691</v>
      </c>
      <c r="C14" s="647">
        <v>9077187</v>
      </c>
      <c r="D14" s="647">
        <v>0</v>
      </c>
      <c r="E14" s="647">
        <v>0</v>
      </c>
      <c r="F14" s="647">
        <f t="shared" si="0"/>
        <v>9077187</v>
      </c>
    </row>
    <row r="15" spans="1:6" x14ac:dyDescent="0.25">
      <c r="A15" s="679"/>
      <c r="B15" s="681" t="s">
        <v>692</v>
      </c>
      <c r="C15" s="647">
        <v>5746180</v>
      </c>
      <c r="D15" s="647">
        <v>0</v>
      </c>
      <c r="E15" s="647">
        <v>0</v>
      </c>
      <c r="F15" s="647">
        <f t="shared" si="0"/>
        <v>5746180</v>
      </c>
    </row>
    <row r="16" spans="1:6" x14ac:dyDescent="0.25">
      <c r="A16" s="682"/>
      <c r="B16" s="683"/>
      <c r="C16" s="663"/>
      <c r="D16" s="663"/>
      <c r="E16" s="663"/>
      <c r="F16" s="663"/>
    </row>
    <row r="17" spans="1:8" x14ac:dyDescent="0.25">
      <c r="A17" s="675" t="s">
        <v>693</v>
      </c>
      <c r="B17" s="684"/>
      <c r="C17" s="645">
        <f>SUM(C18:C27)</f>
        <v>0</v>
      </c>
      <c r="D17" s="645">
        <f>SUM(D18:D27)</f>
        <v>2100513647</v>
      </c>
      <c r="E17" s="645">
        <f>SUM(E18:E27)</f>
        <v>0</v>
      </c>
      <c r="F17" s="645">
        <f>SUM(F18:F27)</f>
        <v>2100513647</v>
      </c>
    </row>
    <row r="18" spans="1:8" ht="24.95" customHeight="1" x14ac:dyDescent="0.25">
      <c r="A18" s="675"/>
      <c r="B18" s="680" t="s">
        <v>694</v>
      </c>
      <c r="C18" s="647">
        <v>0</v>
      </c>
      <c r="D18" s="647">
        <v>11249141</v>
      </c>
      <c r="E18" s="647">
        <v>0</v>
      </c>
      <c r="F18" s="647">
        <f>C18+D18+E18</f>
        <v>11249141</v>
      </c>
    </row>
    <row r="19" spans="1:8" ht="21.95" customHeight="1" x14ac:dyDescent="0.25">
      <c r="A19" s="675"/>
      <c r="B19" s="680" t="s">
        <v>695</v>
      </c>
      <c r="C19" s="647">
        <v>0</v>
      </c>
      <c r="D19" s="647">
        <v>739209826</v>
      </c>
      <c r="E19" s="647">
        <v>0</v>
      </c>
      <c r="F19" s="647">
        <f t="shared" ref="F19:F24" si="1">C19+D19+E19</f>
        <v>739209826</v>
      </c>
    </row>
    <row r="20" spans="1:8" ht="22.5" x14ac:dyDescent="0.25">
      <c r="A20" s="675"/>
      <c r="B20" s="680" t="s">
        <v>696</v>
      </c>
      <c r="C20" s="647">
        <v>0</v>
      </c>
      <c r="D20" s="647">
        <v>549949487</v>
      </c>
      <c r="E20" s="647">
        <v>0</v>
      </c>
      <c r="F20" s="647">
        <f t="shared" si="1"/>
        <v>549949487</v>
      </c>
    </row>
    <row r="21" spans="1:8" ht="22.5" x14ac:dyDescent="0.25">
      <c r="A21" s="675"/>
      <c r="B21" s="680" t="s">
        <v>697</v>
      </c>
      <c r="C21" s="647">
        <v>0</v>
      </c>
      <c r="D21" s="647">
        <v>385294644</v>
      </c>
      <c r="E21" s="647">
        <v>0</v>
      </c>
      <c r="F21" s="647">
        <f t="shared" si="1"/>
        <v>385294644</v>
      </c>
    </row>
    <row r="22" spans="1:8" ht="27.95" customHeight="1" x14ac:dyDescent="0.25">
      <c r="A22" s="675"/>
      <c r="B22" s="680" t="s">
        <v>698</v>
      </c>
      <c r="C22" s="647">
        <v>0</v>
      </c>
      <c r="D22" s="647">
        <v>54611469</v>
      </c>
      <c r="E22" s="647">
        <v>0</v>
      </c>
      <c r="F22" s="647">
        <f t="shared" si="1"/>
        <v>54611469</v>
      </c>
    </row>
    <row r="23" spans="1:8" ht="21" customHeight="1" x14ac:dyDescent="0.25">
      <c r="A23" s="675"/>
      <c r="B23" s="680" t="s">
        <v>699</v>
      </c>
      <c r="C23" s="647">
        <v>0</v>
      </c>
      <c r="D23" s="647">
        <v>139977584</v>
      </c>
      <c r="E23" s="647">
        <v>0</v>
      </c>
      <c r="F23" s="647">
        <f t="shared" si="1"/>
        <v>139977584</v>
      </c>
    </row>
    <row r="24" spans="1:8" ht="22.5" x14ac:dyDescent="0.25">
      <c r="A24" s="675"/>
      <c r="B24" s="680" t="s">
        <v>700</v>
      </c>
      <c r="C24" s="647">
        <v>0</v>
      </c>
      <c r="D24" s="647">
        <v>220221496</v>
      </c>
      <c r="E24" s="647">
        <v>0</v>
      </c>
      <c r="F24" s="647">
        <f t="shared" si="1"/>
        <v>220221496</v>
      </c>
    </row>
    <row r="25" spans="1:8" x14ac:dyDescent="0.25">
      <c r="A25" s="675"/>
      <c r="B25" s="680"/>
      <c r="C25" s="663"/>
      <c r="D25" s="663"/>
      <c r="E25" s="663"/>
      <c r="F25" s="663"/>
    </row>
    <row r="26" spans="1:8" hidden="1" x14ac:dyDescent="0.25">
      <c r="A26" s="675"/>
      <c r="B26" s="680"/>
      <c r="C26" s="663"/>
      <c r="D26" s="663"/>
      <c r="E26" s="663"/>
      <c r="F26" s="663"/>
    </row>
    <row r="27" spans="1:8" hidden="1" x14ac:dyDescent="0.25">
      <c r="A27" s="675"/>
      <c r="B27" s="684"/>
      <c r="C27" s="663"/>
      <c r="D27" s="663"/>
      <c r="E27" s="663"/>
      <c r="F27" s="663"/>
    </row>
    <row r="28" spans="1:8" x14ac:dyDescent="0.25">
      <c r="A28" s="675"/>
      <c r="B28" s="684"/>
      <c r="C28" s="663"/>
      <c r="D28" s="663"/>
      <c r="E28" s="663"/>
      <c r="F28" s="663"/>
    </row>
    <row r="29" spans="1:8" x14ac:dyDescent="0.25">
      <c r="A29" s="675" t="s">
        <v>701</v>
      </c>
      <c r="B29" s="684"/>
      <c r="C29" s="645">
        <f>SUM(C30:C43)</f>
        <v>0</v>
      </c>
      <c r="D29" s="645">
        <f>SUM(D30:D43)</f>
        <v>0</v>
      </c>
      <c r="E29" s="645">
        <f>SUM(E30:E42)</f>
        <v>5879022204</v>
      </c>
      <c r="F29" s="645">
        <f>SUM(F30:F42)</f>
        <v>5879022204</v>
      </c>
      <c r="H29" s="685"/>
    </row>
    <row r="30" spans="1:8" x14ac:dyDescent="0.25">
      <c r="A30" s="675"/>
      <c r="B30" s="680" t="s">
        <v>702</v>
      </c>
      <c r="C30" s="647">
        <v>0</v>
      </c>
      <c r="D30" s="647">
        <v>0</v>
      </c>
      <c r="E30" s="647">
        <v>73454179</v>
      </c>
      <c r="F30" s="647">
        <f t="shared" ref="F30:F42" si="2">C30+D30+E30</f>
        <v>73454179</v>
      </c>
      <c r="H30" s="685"/>
    </row>
    <row r="31" spans="1:8" x14ac:dyDescent="0.25">
      <c r="A31" s="675"/>
      <c r="B31" s="680" t="s">
        <v>703</v>
      </c>
      <c r="C31" s="647">
        <v>0</v>
      </c>
      <c r="D31" s="647">
        <v>0</v>
      </c>
      <c r="E31" s="647">
        <v>275346383</v>
      </c>
      <c r="F31" s="647">
        <f t="shared" si="2"/>
        <v>275346383</v>
      </c>
      <c r="H31" s="685"/>
    </row>
    <row r="32" spans="1:8" ht="26.1" customHeight="1" x14ac:dyDescent="0.25">
      <c r="A32" s="675"/>
      <c r="B32" s="680" t="s">
        <v>704</v>
      </c>
      <c r="C32" s="647">
        <v>0</v>
      </c>
      <c r="D32" s="647">
        <v>0</v>
      </c>
      <c r="E32" s="647">
        <v>138734649</v>
      </c>
      <c r="F32" s="647">
        <f t="shared" si="2"/>
        <v>138734649</v>
      </c>
      <c r="H32" s="685"/>
    </row>
    <row r="33" spans="1:11" ht="15" customHeight="1" x14ac:dyDescent="0.25">
      <c r="A33" s="675"/>
      <c r="B33" s="680" t="s">
        <v>705</v>
      </c>
      <c r="C33" s="647"/>
      <c r="D33" s="647"/>
      <c r="E33" s="647">
        <v>2450255</v>
      </c>
      <c r="F33" s="647">
        <f t="shared" si="2"/>
        <v>2450255</v>
      </c>
      <c r="H33" s="685"/>
    </row>
    <row r="34" spans="1:11" x14ac:dyDescent="0.25">
      <c r="A34" s="675"/>
      <c r="B34" s="680" t="s">
        <v>706</v>
      </c>
      <c r="C34" s="647">
        <v>0</v>
      </c>
      <c r="D34" s="647">
        <v>0</v>
      </c>
      <c r="E34" s="647">
        <v>5132355</v>
      </c>
      <c r="F34" s="647">
        <f t="shared" si="2"/>
        <v>5132355</v>
      </c>
      <c r="H34" s="685"/>
    </row>
    <row r="35" spans="1:11" x14ac:dyDescent="0.25">
      <c r="A35" s="675"/>
      <c r="B35" s="680" t="s">
        <v>707</v>
      </c>
      <c r="C35" s="647">
        <v>0</v>
      </c>
      <c r="D35" s="647">
        <v>0</v>
      </c>
      <c r="E35" s="647">
        <v>546561171</v>
      </c>
      <c r="F35" s="647">
        <f t="shared" si="2"/>
        <v>546561171</v>
      </c>
      <c r="H35" s="685"/>
    </row>
    <row r="36" spans="1:11" x14ac:dyDescent="0.25">
      <c r="A36" s="675"/>
      <c r="B36" s="680" t="s">
        <v>708</v>
      </c>
      <c r="C36" s="647">
        <v>0</v>
      </c>
      <c r="D36" s="647">
        <v>0</v>
      </c>
      <c r="E36" s="647">
        <v>85622569</v>
      </c>
      <c r="F36" s="647">
        <f t="shared" si="2"/>
        <v>85622569</v>
      </c>
      <c r="H36" s="685"/>
    </row>
    <row r="37" spans="1:11" ht="27.95" customHeight="1" x14ac:dyDescent="0.25">
      <c r="A37" s="675"/>
      <c r="B37" s="680" t="s">
        <v>709</v>
      </c>
      <c r="C37" s="647">
        <v>0</v>
      </c>
      <c r="D37" s="647">
        <v>0</v>
      </c>
      <c r="E37" s="647">
        <v>205077613</v>
      </c>
      <c r="F37" s="647">
        <f t="shared" si="2"/>
        <v>205077613</v>
      </c>
      <c r="H37" s="685"/>
    </row>
    <row r="38" spans="1:11" x14ac:dyDescent="0.25">
      <c r="A38" s="675"/>
      <c r="B38" s="680" t="s">
        <v>710</v>
      </c>
      <c r="C38" s="647">
        <v>0</v>
      </c>
      <c r="D38" s="647">
        <v>0</v>
      </c>
      <c r="E38" s="647">
        <v>14554514</v>
      </c>
      <c r="F38" s="647">
        <f t="shared" si="2"/>
        <v>14554514</v>
      </c>
      <c r="H38" s="685"/>
    </row>
    <row r="39" spans="1:11" ht="27" customHeight="1" x14ac:dyDescent="0.25">
      <c r="A39" s="675"/>
      <c r="B39" s="680" t="s">
        <v>711</v>
      </c>
      <c r="C39" s="647">
        <v>0</v>
      </c>
      <c r="D39" s="647">
        <v>0</v>
      </c>
      <c r="E39" s="647">
        <v>4475422563</v>
      </c>
      <c r="F39" s="647">
        <f t="shared" si="2"/>
        <v>4475422563</v>
      </c>
      <c r="H39" s="685"/>
    </row>
    <row r="40" spans="1:11" x14ac:dyDescent="0.25">
      <c r="A40" s="675"/>
      <c r="B40" s="680" t="s">
        <v>712</v>
      </c>
      <c r="C40" s="647">
        <v>0</v>
      </c>
      <c r="D40" s="647">
        <v>0</v>
      </c>
      <c r="E40" s="647">
        <v>50994565</v>
      </c>
      <c r="F40" s="647">
        <f t="shared" si="2"/>
        <v>50994565</v>
      </c>
      <c r="H40" s="685"/>
    </row>
    <row r="41" spans="1:11" x14ac:dyDescent="0.25">
      <c r="A41" s="686"/>
      <c r="B41" s="687" t="s">
        <v>713</v>
      </c>
      <c r="C41" s="688">
        <v>0</v>
      </c>
      <c r="D41" s="688">
        <v>0</v>
      </c>
      <c r="E41" s="688">
        <v>5671388</v>
      </c>
      <c r="F41" s="688">
        <f t="shared" si="2"/>
        <v>5671388</v>
      </c>
      <c r="H41" s="685"/>
    </row>
    <row r="42" spans="1:11" hidden="1" x14ac:dyDescent="0.25">
      <c r="A42" s="689"/>
      <c r="B42" s="690" t="s">
        <v>714</v>
      </c>
      <c r="C42" s="691">
        <v>0</v>
      </c>
      <c r="D42" s="692">
        <v>0</v>
      </c>
      <c r="E42" s="691">
        <v>0</v>
      </c>
      <c r="F42" s="691">
        <f t="shared" si="2"/>
        <v>0</v>
      </c>
      <c r="H42" s="685"/>
      <c r="K42" s="621">
        <v>5671388</v>
      </c>
    </row>
    <row r="43" spans="1:11" x14ac:dyDescent="0.25">
      <c r="A43" s="693"/>
      <c r="B43" s="694"/>
      <c r="C43" s="695"/>
      <c r="D43" s="696"/>
      <c r="E43" s="696"/>
      <c r="F43" s="695"/>
    </row>
    <row r="44" spans="1:11" x14ac:dyDescent="0.25">
      <c r="A44" s="697"/>
      <c r="B44" s="698"/>
      <c r="C44" s="697"/>
      <c r="D44" s="697"/>
      <c r="E44" s="697"/>
      <c r="F44" s="697"/>
    </row>
  </sheetData>
  <mergeCells count="5">
    <mergeCell ref="A1:F1"/>
    <mergeCell ref="A2:F2"/>
    <mergeCell ref="A3:F3"/>
    <mergeCell ref="A4:F4"/>
    <mergeCell ref="A6:B6"/>
  </mergeCells>
  <pageMargins left="0.7" right="0.7" top="0.75" bottom="0.75" header="0.3" footer="0.3"/>
  <pageSetup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topLeftCell="A28" zoomScale="120" zoomScaleNormal="120" zoomScalePageLayoutView="140" workbookViewId="0">
      <selection activeCell="A26" sqref="A26"/>
    </sheetView>
  </sheetViews>
  <sheetFormatPr baseColWidth="10" defaultRowHeight="15.75" x14ac:dyDescent="0.25"/>
  <cols>
    <col min="1" max="1" width="52.7109375" style="621" customWidth="1"/>
    <col min="2" max="2" width="14.42578125" style="621" customWidth="1"/>
    <col min="3" max="3" width="13.85546875" style="621" customWidth="1"/>
    <col min="4" max="5" width="14.42578125" style="621" customWidth="1"/>
    <col min="6" max="8" width="11.42578125" style="621"/>
    <col min="9" max="10" width="13.85546875" style="621" bestFit="1" customWidth="1"/>
    <col min="11" max="16384" width="11.42578125" style="621"/>
  </cols>
  <sheetData>
    <row r="1" spans="1:10" x14ac:dyDescent="0.25">
      <c r="A1" s="618" t="s">
        <v>629</v>
      </c>
      <c r="B1" s="619"/>
      <c r="C1" s="619"/>
      <c r="D1" s="619"/>
      <c r="E1" s="620"/>
    </row>
    <row r="2" spans="1:10" x14ac:dyDescent="0.25">
      <c r="A2" s="622" t="s">
        <v>428</v>
      </c>
      <c r="B2" s="623"/>
      <c r="C2" s="623"/>
      <c r="D2" s="623"/>
      <c r="E2" s="624"/>
    </row>
    <row r="3" spans="1:10" x14ac:dyDescent="0.25">
      <c r="A3" s="625" t="s">
        <v>630</v>
      </c>
      <c r="B3" s="626"/>
      <c r="C3" s="626"/>
      <c r="D3" s="626"/>
      <c r="E3" s="627"/>
      <c r="F3" s="628"/>
    </row>
    <row r="4" spans="1:10" x14ac:dyDescent="0.25">
      <c r="A4" s="629" t="s">
        <v>631</v>
      </c>
      <c r="B4" s="630"/>
      <c r="C4" s="630"/>
      <c r="D4" s="630"/>
      <c r="E4" s="631"/>
    </row>
    <row r="5" spans="1:10" hidden="1" x14ac:dyDescent="0.25">
      <c r="A5" s="632"/>
      <c r="B5" s="633"/>
      <c r="C5" s="633"/>
      <c r="D5" s="633"/>
      <c r="E5" s="634"/>
    </row>
    <row r="6" spans="1:10" x14ac:dyDescent="0.25">
      <c r="A6" s="635" t="s">
        <v>632</v>
      </c>
      <c r="B6" s="636" t="s">
        <v>633</v>
      </c>
      <c r="C6" s="636" t="s">
        <v>633</v>
      </c>
      <c r="D6" s="636" t="s">
        <v>633</v>
      </c>
      <c r="E6" s="635" t="s">
        <v>15</v>
      </c>
    </row>
    <row r="7" spans="1:10" x14ac:dyDescent="0.25">
      <c r="A7" s="637"/>
      <c r="B7" s="638" t="s">
        <v>634</v>
      </c>
      <c r="C7" s="638" t="s">
        <v>443</v>
      </c>
      <c r="D7" s="638" t="s">
        <v>444</v>
      </c>
      <c r="E7" s="637"/>
    </row>
    <row r="8" spans="1:10" x14ac:dyDescent="0.25">
      <c r="A8" s="639" t="s">
        <v>15</v>
      </c>
      <c r="B8" s="640">
        <f>B10+B13+B31+B71+B74+B78</f>
        <v>3428890411</v>
      </c>
      <c r="C8" s="640">
        <f>C10+C13+C74+C78+C31</f>
        <v>2100513647</v>
      </c>
      <c r="D8" s="640">
        <f>D10+D13+D74+D78+D31</f>
        <v>5879022204</v>
      </c>
      <c r="E8" s="640">
        <f>E10+E13+E31+E71+E74+E78</f>
        <v>11408426262</v>
      </c>
      <c r="G8" s="641"/>
      <c r="H8" s="641"/>
      <c r="I8" s="641"/>
      <c r="J8" s="641"/>
    </row>
    <row r="9" spans="1:10" x14ac:dyDescent="0.25">
      <c r="A9" s="642"/>
      <c r="B9" s="643"/>
      <c r="C9" s="643"/>
      <c r="D9" s="643"/>
      <c r="E9" s="643"/>
    </row>
    <row r="10" spans="1:10" x14ac:dyDescent="0.25">
      <c r="A10" s="644" t="s">
        <v>524</v>
      </c>
      <c r="B10" s="645">
        <f>SUM(B11:B11)</f>
        <v>280031829</v>
      </c>
      <c r="C10" s="645">
        <f>SUM(C11:C11)</f>
        <v>1798832</v>
      </c>
      <c r="D10" s="645">
        <f>SUM(D11:D11)</f>
        <v>23394246</v>
      </c>
      <c r="E10" s="645">
        <f>SUM(E11:E11)</f>
        <v>305224907</v>
      </c>
      <c r="F10" s="641"/>
    </row>
    <row r="11" spans="1:10" x14ac:dyDescent="0.25">
      <c r="A11" s="642" t="s">
        <v>635</v>
      </c>
      <c r="B11" s="646">
        <v>280031829</v>
      </c>
      <c r="C11" s="647">
        <v>1798832</v>
      </c>
      <c r="D11" s="647">
        <v>23394246</v>
      </c>
      <c r="E11" s="647">
        <f t="shared" ref="E11" si="0">B11+C11+D11</f>
        <v>305224907</v>
      </c>
    </row>
    <row r="12" spans="1:10" x14ac:dyDescent="0.25">
      <c r="A12" s="642"/>
      <c r="B12" s="643"/>
      <c r="C12" s="643"/>
      <c r="D12" s="643"/>
      <c r="E12" s="643"/>
    </row>
    <row r="13" spans="1:10" x14ac:dyDescent="0.25">
      <c r="A13" s="644" t="s">
        <v>636</v>
      </c>
      <c r="B13" s="645">
        <f>SUM(B14:B29)</f>
        <v>2100681396</v>
      </c>
      <c r="C13" s="645">
        <f>SUM(C14:C29)</f>
        <v>488998398</v>
      </c>
      <c r="D13" s="645">
        <f>SUM(D14:D29)</f>
        <v>1322460099</v>
      </c>
      <c r="E13" s="645">
        <f>SUM(E14:E30)</f>
        <v>3912139893</v>
      </c>
    </row>
    <row r="14" spans="1:10" x14ac:dyDescent="0.25">
      <c r="A14" s="648" t="s">
        <v>87</v>
      </c>
      <c r="B14" s="646">
        <v>0</v>
      </c>
      <c r="C14" s="647">
        <v>424154</v>
      </c>
      <c r="D14" s="647">
        <v>3948383</v>
      </c>
      <c r="E14" s="647">
        <f>B14+C14+D14</f>
        <v>4372537</v>
      </c>
    </row>
    <row r="15" spans="1:10" x14ac:dyDescent="0.25">
      <c r="A15" s="648" t="s">
        <v>637</v>
      </c>
      <c r="B15" s="646">
        <v>0</v>
      </c>
      <c r="C15" s="647">
        <v>25276217</v>
      </c>
      <c r="D15" s="647">
        <v>0</v>
      </c>
      <c r="E15" s="647">
        <f t="shared" ref="E15:E29" si="1">B15+C15+D15</f>
        <v>25276217</v>
      </c>
    </row>
    <row r="16" spans="1:10" x14ac:dyDescent="0.25">
      <c r="A16" s="648" t="s">
        <v>638</v>
      </c>
      <c r="B16" s="646">
        <v>550333322</v>
      </c>
      <c r="C16" s="647">
        <v>0</v>
      </c>
      <c r="D16" s="647">
        <v>0</v>
      </c>
      <c r="E16" s="647">
        <f t="shared" si="1"/>
        <v>550333322</v>
      </c>
    </row>
    <row r="17" spans="1:5" ht="22.5" x14ac:dyDescent="0.25">
      <c r="A17" s="649" t="s">
        <v>639</v>
      </c>
      <c r="B17" s="646">
        <v>716553964</v>
      </c>
      <c r="C17" s="647">
        <v>283574113</v>
      </c>
      <c r="D17" s="647">
        <v>377085884</v>
      </c>
      <c r="E17" s="647">
        <f t="shared" si="1"/>
        <v>1377213961</v>
      </c>
    </row>
    <row r="18" spans="1:5" x14ac:dyDescent="0.25">
      <c r="A18" s="648" t="s">
        <v>82</v>
      </c>
      <c r="B18" s="646">
        <v>476723886</v>
      </c>
      <c r="C18" s="647">
        <v>3521648</v>
      </c>
      <c r="D18" s="647">
        <v>219086011</v>
      </c>
      <c r="E18" s="647">
        <f t="shared" si="1"/>
        <v>699331545</v>
      </c>
    </row>
    <row r="19" spans="1:5" x14ac:dyDescent="0.25">
      <c r="A19" s="648" t="s">
        <v>640</v>
      </c>
      <c r="B19" s="646">
        <v>5720000</v>
      </c>
      <c r="C19" s="647">
        <v>0</v>
      </c>
      <c r="D19" s="647">
        <v>0</v>
      </c>
      <c r="E19" s="647">
        <f t="shared" si="1"/>
        <v>5720000</v>
      </c>
    </row>
    <row r="20" spans="1:5" x14ac:dyDescent="0.25">
      <c r="A20" s="648" t="s">
        <v>99</v>
      </c>
      <c r="B20" s="646">
        <v>0</v>
      </c>
      <c r="C20" s="647">
        <v>0</v>
      </c>
      <c r="D20" s="647">
        <v>6618073</v>
      </c>
      <c r="E20" s="647">
        <f t="shared" si="1"/>
        <v>6618073</v>
      </c>
    </row>
    <row r="21" spans="1:5" x14ac:dyDescent="0.25">
      <c r="A21" s="648" t="s">
        <v>108</v>
      </c>
      <c r="B21" s="646">
        <v>30464830</v>
      </c>
      <c r="C21" s="647">
        <v>0</v>
      </c>
      <c r="D21" s="647">
        <v>64954852</v>
      </c>
      <c r="E21" s="647">
        <f t="shared" si="1"/>
        <v>95419682</v>
      </c>
    </row>
    <row r="22" spans="1:5" x14ac:dyDescent="0.25">
      <c r="A22" s="648" t="s">
        <v>641</v>
      </c>
      <c r="B22" s="646">
        <v>435000</v>
      </c>
      <c r="C22" s="647">
        <v>0</v>
      </c>
      <c r="D22" s="647">
        <v>0</v>
      </c>
      <c r="E22" s="647">
        <f t="shared" si="1"/>
        <v>435000</v>
      </c>
    </row>
    <row r="23" spans="1:5" x14ac:dyDescent="0.25">
      <c r="A23" s="648" t="s">
        <v>642</v>
      </c>
      <c r="B23" s="646">
        <v>106647669</v>
      </c>
      <c r="C23" s="647">
        <v>19645355</v>
      </c>
      <c r="D23" s="647">
        <v>138940482</v>
      </c>
      <c r="E23" s="647">
        <f t="shared" si="1"/>
        <v>265233506</v>
      </c>
    </row>
    <row r="24" spans="1:5" x14ac:dyDescent="0.25">
      <c r="A24" s="648" t="s">
        <v>114</v>
      </c>
      <c r="B24" s="646">
        <v>8800000</v>
      </c>
      <c r="C24" s="647">
        <v>0</v>
      </c>
      <c r="D24" s="647">
        <v>1322966</v>
      </c>
      <c r="E24" s="647">
        <f t="shared" si="1"/>
        <v>10122966</v>
      </c>
    </row>
    <row r="25" spans="1:5" x14ac:dyDescent="0.25">
      <c r="A25" s="648" t="s">
        <v>643</v>
      </c>
      <c r="B25" s="646">
        <v>147398304</v>
      </c>
      <c r="C25" s="647">
        <v>43054376</v>
      </c>
      <c r="D25" s="647">
        <v>99198749</v>
      </c>
      <c r="E25" s="647">
        <f t="shared" si="1"/>
        <v>289651429</v>
      </c>
    </row>
    <row r="26" spans="1:5" x14ac:dyDescent="0.25">
      <c r="A26" s="648" t="s">
        <v>81</v>
      </c>
      <c r="B26" s="646">
        <v>5946623</v>
      </c>
      <c r="C26" s="647">
        <v>0</v>
      </c>
      <c r="D26" s="647">
        <v>300618551</v>
      </c>
      <c r="E26" s="647">
        <f t="shared" si="1"/>
        <v>306565174</v>
      </c>
    </row>
    <row r="27" spans="1:5" ht="22.5" x14ac:dyDescent="0.25">
      <c r="A27" s="649" t="s">
        <v>644</v>
      </c>
      <c r="B27" s="646">
        <v>0</v>
      </c>
      <c r="C27" s="647">
        <v>0</v>
      </c>
      <c r="D27" s="647">
        <v>2000000</v>
      </c>
      <c r="E27" s="647">
        <f t="shared" si="1"/>
        <v>2000000</v>
      </c>
    </row>
    <row r="28" spans="1:5" ht="22.5" x14ac:dyDescent="0.25">
      <c r="A28" s="649" t="s">
        <v>645</v>
      </c>
      <c r="B28" s="646">
        <v>0</v>
      </c>
      <c r="C28" s="647">
        <v>0</v>
      </c>
      <c r="D28" s="647">
        <v>12903000</v>
      </c>
      <c r="E28" s="647">
        <f t="shared" si="1"/>
        <v>12903000</v>
      </c>
    </row>
    <row r="29" spans="1:5" x14ac:dyDescent="0.25">
      <c r="A29" s="649" t="s">
        <v>646</v>
      </c>
      <c r="B29" s="646">
        <v>51657798</v>
      </c>
      <c r="C29" s="647">
        <v>113502535</v>
      </c>
      <c r="D29" s="647">
        <v>95783148</v>
      </c>
      <c r="E29" s="647">
        <f t="shared" si="1"/>
        <v>260943481</v>
      </c>
    </row>
    <row r="30" spans="1:5" x14ac:dyDescent="0.25">
      <c r="A30" s="650"/>
      <c r="B30" s="647"/>
      <c r="C30" s="647"/>
      <c r="D30" s="647"/>
      <c r="E30" s="647"/>
    </row>
    <row r="31" spans="1:5" x14ac:dyDescent="0.25">
      <c r="A31" s="644" t="s">
        <v>526</v>
      </c>
      <c r="B31" s="645">
        <f>SUM(B32:B50)+SUM(B56:B69)</f>
        <v>703923854</v>
      </c>
      <c r="C31" s="645">
        <f>SUM(C32:C50)+SUM(C56:C69)</f>
        <v>1296659827</v>
      </c>
      <c r="D31" s="645">
        <f>SUM(D32:D50)+SUM(D56:D69)</f>
        <v>1526991755</v>
      </c>
      <c r="E31" s="645">
        <f>SUM(E32:E50)+SUM(E56:E69)</f>
        <v>3527575436</v>
      </c>
    </row>
    <row r="32" spans="1:5" x14ac:dyDescent="0.25">
      <c r="A32" s="650" t="s">
        <v>647</v>
      </c>
      <c r="B32" s="646">
        <v>137105244</v>
      </c>
      <c r="C32" s="647">
        <v>182960576</v>
      </c>
      <c r="D32" s="647">
        <v>259756335</v>
      </c>
      <c r="E32" s="647">
        <f t="shared" ref="E32:E50" si="2">B32+C32+D32</f>
        <v>579822155</v>
      </c>
    </row>
    <row r="33" spans="1:5" x14ac:dyDescent="0.25">
      <c r="A33" s="650" t="s">
        <v>648</v>
      </c>
      <c r="B33" s="646">
        <v>0</v>
      </c>
      <c r="C33" s="647">
        <v>0</v>
      </c>
      <c r="D33" s="647">
        <v>5580982</v>
      </c>
      <c r="E33" s="647">
        <f t="shared" si="2"/>
        <v>5580982</v>
      </c>
    </row>
    <row r="34" spans="1:5" x14ac:dyDescent="0.25">
      <c r="A34" s="650" t="s">
        <v>649</v>
      </c>
      <c r="B34" s="646">
        <v>0</v>
      </c>
      <c r="C34" s="647">
        <v>0</v>
      </c>
      <c r="D34" s="647">
        <v>1871870</v>
      </c>
      <c r="E34" s="647">
        <f t="shared" si="2"/>
        <v>1871870</v>
      </c>
    </row>
    <row r="35" spans="1:5" x14ac:dyDescent="0.25">
      <c r="A35" s="650" t="s">
        <v>650</v>
      </c>
      <c r="B35" s="646">
        <v>0</v>
      </c>
      <c r="C35" s="647">
        <v>0</v>
      </c>
      <c r="D35" s="647">
        <v>4222737</v>
      </c>
      <c r="E35" s="647">
        <f t="shared" si="2"/>
        <v>4222737</v>
      </c>
    </row>
    <row r="36" spans="1:5" x14ac:dyDescent="0.25">
      <c r="A36" s="650" t="s">
        <v>651</v>
      </c>
      <c r="B36" s="646">
        <v>16142398</v>
      </c>
      <c r="C36" s="647">
        <v>0</v>
      </c>
      <c r="D36" s="647">
        <v>6749655</v>
      </c>
      <c r="E36" s="647">
        <f t="shared" si="2"/>
        <v>22892053</v>
      </c>
    </row>
    <row r="37" spans="1:5" x14ac:dyDescent="0.25">
      <c r="A37" s="650" t="s">
        <v>652</v>
      </c>
      <c r="B37" s="646">
        <v>153779937</v>
      </c>
      <c r="C37" s="647">
        <v>234008549</v>
      </c>
      <c r="D37" s="647">
        <v>35555046</v>
      </c>
      <c r="E37" s="647">
        <f t="shared" si="2"/>
        <v>423343532</v>
      </c>
    </row>
    <row r="38" spans="1:5" x14ac:dyDescent="0.25">
      <c r="A38" s="650" t="s">
        <v>123</v>
      </c>
      <c r="B38" s="646">
        <v>98587101</v>
      </c>
      <c r="C38" s="647">
        <v>19461873</v>
      </c>
      <c r="D38" s="647">
        <v>320145552</v>
      </c>
      <c r="E38" s="647">
        <f t="shared" si="2"/>
        <v>438194526</v>
      </c>
    </row>
    <row r="39" spans="1:5" x14ac:dyDescent="0.25">
      <c r="A39" s="650" t="s">
        <v>653</v>
      </c>
      <c r="B39" s="646">
        <v>16347261</v>
      </c>
      <c r="C39" s="647">
        <v>0</v>
      </c>
      <c r="D39" s="647">
        <v>8537311</v>
      </c>
      <c r="E39" s="647">
        <f t="shared" si="2"/>
        <v>24884572</v>
      </c>
    </row>
    <row r="40" spans="1:5" x14ac:dyDescent="0.25">
      <c r="A40" s="650" t="s">
        <v>654</v>
      </c>
      <c r="B40" s="646">
        <v>1350000</v>
      </c>
      <c r="C40" s="647">
        <v>0</v>
      </c>
      <c r="D40" s="647">
        <v>0</v>
      </c>
      <c r="E40" s="647">
        <f t="shared" si="2"/>
        <v>1350000</v>
      </c>
    </row>
    <row r="41" spans="1:5" ht="22.5" x14ac:dyDescent="0.25">
      <c r="A41" s="651" t="s">
        <v>655</v>
      </c>
      <c r="B41" s="646">
        <v>0</v>
      </c>
      <c r="C41" s="647">
        <v>0</v>
      </c>
      <c r="D41" s="647">
        <v>7472916</v>
      </c>
      <c r="E41" s="647">
        <f t="shared" si="2"/>
        <v>7472916</v>
      </c>
    </row>
    <row r="42" spans="1:5" x14ac:dyDescent="0.25">
      <c r="A42" s="650" t="s">
        <v>656</v>
      </c>
      <c r="B42" s="646">
        <v>3099652</v>
      </c>
      <c r="C42" s="647">
        <v>0</v>
      </c>
      <c r="D42" s="647">
        <v>1614800</v>
      </c>
      <c r="E42" s="647">
        <f t="shared" si="2"/>
        <v>4714452</v>
      </c>
    </row>
    <row r="43" spans="1:5" x14ac:dyDescent="0.25">
      <c r="A43" s="650" t="s">
        <v>657</v>
      </c>
      <c r="B43" s="646">
        <v>0</v>
      </c>
      <c r="C43" s="647">
        <v>0</v>
      </c>
      <c r="D43" s="647">
        <v>29790442</v>
      </c>
      <c r="E43" s="647">
        <f t="shared" si="2"/>
        <v>29790442</v>
      </c>
    </row>
    <row r="44" spans="1:5" x14ac:dyDescent="0.25">
      <c r="A44" s="650" t="s">
        <v>658</v>
      </c>
      <c r="B44" s="646">
        <v>189614363</v>
      </c>
      <c r="C44" s="647">
        <v>797680</v>
      </c>
      <c r="D44" s="647">
        <v>186592881</v>
      </c>
      <c r="E44" s="647">
        <f t="shared" si="2"/>
        <v>377004924</v>
      </c>
    </row>
    <row r="45" spans="1:5" x14ac:dyDescent="0.25">
      <c r="A45" s="650" t="s">
        <v>659</v>
      </c>
      <c r="B45" s="646">
        <v>0</v>
      </c>
      <c r="C45" s="647">
        <v>0</v>
      </c>
      <c r="D45" s="647">
        <v>384656</v>
      </c>
      <c r="E45" s="647">
        <f t="shared" si="2"/>
        <v>384656</v>
      </c>
    </row>
    <row r="46" spans="1:5" x14ac:dyDescent="0.25">
      <c r="A46" s="650" t="s">
        <v>660</v>
      </c>
      <c r="B46" s="646">
        <v>49590881</v>
      </c>
      <c r="C46" s="647">
        <v>0</v>
      </c>
      <c r="D46" s="647">
        <v>122111206</v>
      </c>
      <c r="E46" s="647">
        <f t="shared" si="2"/>
        <v>171702087</v>
      </c>
    </row>
    <row r="47" spans="1:5" x14ac:dyDescent="0.25">
      <c r="A47" s="650" t="s">
        <v>661</v>
      </c>
      <c r="B47" s="646">
        <v>0</v>
      </c>
      <c r="C47" s="647">
        <v>62518259</v>
      </c>
      <c r="D47" s="647">
        <v>231985887</v>
      </c>
      <c r="E47" s="647">
        <f t="shared" si="2"/>
        <v>294504146</v>
      </c>
    </row>
    <row r="48" spans="1:5" x14ac:dyDescent="0.25">
      <c r="A48" s="650" t="s">
        <v>662</v>
      </c>
      <c r="B48" s="646">
        <v>16970754</v>
      </c>
      <c r="C48" s="647">
        <v>217812013</v>
      </c>
      <c r="D48" s="647">
        <v>85657731</v>
      </c>
      <c r="E48" s="647">
        <f t="shared" si="2"/>
        <v>320440498</v>
      </c>
    </row>
    <row r="49" spans="1:5" x14ac:dyDescent="0.25">
      <c r="A49" s="650" t="s">
        <v>663</v>
      </c>
      <c r="B49" s="646">
        <v>0</v>
      </c>
      <c r="C49" s="647">
        <v>0</v>
      </c>
      <c r="D49" s="647">
        <v>27768490</v>
      </c>
      <c r="E49" s="647">
        <f t="shared" si="2"/>
        <v>27768490</v>
      </c>
    </row>
    <row r="50" spans="1:5" x14ac:dyDescent="0.25">
      <c r="A50" s="652" t="s">
        <v>664</v>
      </c>
      <c r="B50" s="646">
        <v>944147</v>
      </c>
      <c r="C50" s="647">
        <v>0</v>
      </c>
      <c r="D50" s="647">
        <v>40000</v>
      </c>
      <c r="E50" s="647">
        <f t="shared" si="2"/>
        <v>984147</v>
      </c>
    </row>
    <row r="51" spans="1:5" x14ac:dyDescent="0.25">
      <c r="A51" s="653"/>
      <c r="B51" s="654"/>
      <c r="C51" s="654"/>
      <c r="D51" s="654"/>
      <c r="E51" s="654" t="s">
        <v>665</v>
      </c>
    </row>
    <row r="52" spans="1:5" x14ac:dyDescent="0.25">
      <c r="A52" s="655"/>
      <c r="B52" s="656"/>
      <c r="C52" s="656"/>
      <c r="D52" s="656"/>
      <c r="E52" s="656"/>
    </row>
    <row r="53" spans="1:5" x14ac:dyDescent="0.25">
      <c r="A53" s="655"/>
      <c r="B53" s="656"/>
      <c r="C53" s="656"/>
      <c r="D53" s="656"/>
      <c r="E53" s="656" t="s">
        <v>665</v>
      </c>
    </row>
    <row r="54" spans="1:5" x14ac:dyDescent="0.25">
      <c r="A54" s="635" t="s">
        <v>632</v>
      </c>
      <c r="B54" s="657" t="s">
        <v>633</v>
      </c>
      <c r="C54" s="657" t="s">
        <v>633</v>
      </c>
      <c r="D54" s="657" t="s">
        <v>633</v>
      </c>
      <c r="E54" s="658" t="s">
        <v>15</v>
      </c>
    </row>
    <row r="55" spans="1:5" x14ac:dyDescent="0.25">
      <c r="A55" s="637"/>
      <c r="B55" s="659" t="s">
        <v>634</v>
      </c>
      <c r="C55" s="659" t="s">
        <v>443</v>
      </c>
      <c r="D55" s="659" t="s">
        <v>444</v>
      </c>
      <c r="E55" s="660"/>
    </row>
    <row r="56" spans="1:5" x14ac:dyDescent="0.25">
      <c r="A56" s="652" t="s">
        <v>666</v>
      </c>
      <c r="B56" s="646">
        <v>4000000</v>
      </c>
      <c r="C56" s="647">
        <v>0</v>
      </c>
      <c r="D56" s="647">
        <v>0</v>
      </c>
      <c r="E56" s="661">
        <f t="shared" ref="E56:E69" si="3">B56+C56+D56</f>
        <v>4000000</v>
      </c>
    </row>
    <row r="57" spans="1:5" x14ac:dyDescent="0.25">
      <c r="A57" s="652" t="s">
        <v>124</v>
      </c>
      <c r="B57" s="646">
        <v>15063567</v>
      </c>
      <c r="C57" s="647">
        <v>0</v>
      </c>
      <c r="D57" s="647">
        <v>25372429</v>
      </c>
      <c r="E57" s="647">
        <f t="shared" si="3"/>
        <v>40435996</v>
      </c>
    </row>
    <row r="58" spans="1:5" x14ac:dyDescent="0.25">
      <c r="A58" s="652" t="s">
        <v>667</v>
      </c>
      <c r="B58" s="646">
        <v>899930</v>
      </c>
      <c r="C58" s="647">
        <v>12319775</v>
      </c>
      <c r="D58" s="647">
        <v>91543020</v>
      </c>
      <c r="E58" s="647">
        <f t="shared" si="3"/>
        <v>104762725</v>
      </c>
    </row>
    <row r="59" spans="1:5" x14ac:dyDescent="0.25">
      <c r="A59" s="652" t="s">
        <v>668</v>
      </c>
      <c r="B59" s="646">
        <v>0</v>
      </c>
      <c r="C59" s="647">
        <v>549949488</v>
      </c>
      <c r="D59" s="647">
        <v>18760000</v>
      </c>
      <c r="E59" s="647">
        <f t="shared" si="3"/>
        <v>568709488</v>
      </c>
    </row>
    <row r="60" spans="1:5" x14ac:dyDescent="0.25">
      <c r="A60" s="652" t="s">
        <v>669</v>
      </c>
      <c r="B60" s="646">
        <v>0</v>
      </c>
      <c r="C60" s="647">
        <v>0</v>
      </c>
      <c r="D60" s="647">
        <v>1520558</v>
      </c>
      <c r="E60" s="647">
        <f t="shared" si="3"/>
        <v>1520558</v>
      </c>
    </row>
    <row r="61" spans="1:5" x14ac:dyDescent="0.25">
      <c r="A61" s="652" t="s">
        <v>670</v>
      </c>
      <c r="B61" s="646">
        <v>0</v>
      </c>
      <c r="C61" s="647">
        <v>450498</v>
      </c>
      <c r="D61" s="647">
        <v>370133</v>
      </c>
      <c r="E61" s="647">
        <f t="shared" si="3"/>
        <v>820631</v>
      </c>
    </row>
    <row r="62" spans="1:5" x14ac:dyDescent="0.25">
      <c r="A62" s="652" t="s">
        <v>671</v>
      </c>
      <c r="B62" s="646">
        <v>0</v>
      </c>
      <c r="C62" s="647">
        <v>380057</v>
      </c>
      <c r="D62" s="647">
        <v>0</v>
      </c>
      <c r="E62" s="647">
        <f t="shared" si="3"/>
        <v>380057</v>
      </c>
    </row>
    <row r="63" spans="1:5" x14ac:dyDescent="0.25">
      <c r="A63" s="652" t="s">
        <v>672</v>
      </c>
      <c r="B63" s="646">
        <v>428619</v>
      </c>
      <c r="C63" s="647">
        <v>3443995</v>
      </c>
      <c r="D63" s="647">
        <v>4556780</v>
      </c>
      <c r="E63" s="647">
        <f t="shared" si="3"/>
        <v>8429394</v>
      </c>
    </row>
    <row r="64" spans="1:5" x14ac:dyDescent="0.25">
      <c r="A64" s="652" t="s">
        <v>673</v>
      </c>
      <c r="B64" s="646">
        <v>0</v>
      </c>
      <c r="C64" s="647">
        <v>2408238</v>
      </c>
      <c r="D64" s="647">
        <v>1044773</v>
      </c>
      <c r="E64" s="647">
        <f t="shared" si="3"/>
        <v>3453011</v>
      </c>
    </row>
    <row r="65" spans="1:5" x14ac:dyDescent="0.25">
      <c r="A65" s="652" t="s">
        <v>674</v>
      </c>
      <c r="B65" s="646">
        <v>0</v>
      </c>
      <c r="C65" s="647">
        <v>4800000</v>
      </c>
      <c r="D65" s="647">
        <v>454777</v>
      </c>
      <c r="E65" s="647">
        <f t="shared" si="3"/>
        <v>5254777</v>
      </c>
    </row>
    <row r="66" spans="1:5" x14ac:dyDescent="0.25">
      <c r="A66" s="652" t="s">
        <v>675</v>
      </c>
      <c r="B66" s="646">
        <v>0</v>
      </c>
      <c r="C66" s="647">
        <v>2797790</v>
      </c>
      <c r="D66" s="647">
        <v>5894604</v>
      </c>
      <c r="E66" s="647">
        <f t="shared" si="3"/>
        <v>8692394</v>
      </c>
    </row>
    <row r="67" spans="1:5" x14ac:dyDescent="0.25">
      <c r="A67" s="652" t="s">
        <v>676</v>
      </c>
      <c r="B67" s="646">
        <v>0</v>
      </c>
      <c r="C67" s="647">
        <v>2551036</v>
      </c>
      <c r="D67" s="647">
        <v>1160618</v>
      </c>
      <c r="E67" s="647">
        <f t="shared" si="3"/>
        <v>3711654</v>
      </c>
    </row>
    <row r="68" spans="1:5" x14ac:dyDescent="0.25">
      <c r="A68" s="652" t="s">
        <v>677</v>
      </c>
      <c r="B68" s="646">
        <v>0</v>
      </c>
      <c r="C68" s="647">
        <v>0</v>
      </c>
      <c r="D68" s="647">
        <v>3753003</v>
      </c>
      <c r="E68" s="647">
        <f t="shared" si="3"/>
        <v>3753003</v>
      </c>
    </row>
    <row r="69" spans="1:5" x14ac:dyDescent="0.25">
      <c r="A69" s="652" t="s">
        <v>678</v>
      </c>
      <c r="B69" s="646">
        <v>0</v>
      </c>
      <c r="C69" s="647">
        <v>0</v>
      </c>
      <c r="D69" s="647">
        <v>36722563</v>
      </c>
      <c r="E69" s="647">
        <f t="shared" si="3"/>
        <v>36722563</v>
      </c>
    </row>
    <row r="70" spans="1:5" x14ac:dyDescent="0.25">
      <c r="A70" s="652"/>
      <c r="B70" s="647"/>
      <c r="C70" s="647"/>
      <c r="D70" s="647"/>
      <c r="E70" s="647"/>
    </row>
    <row r="71" spans="1:5" x14ac:dyDescent="0.25">
      <c r="A71" s="644" t="s">
        <v>624</v>
      </c>
      <c r="B71" s="645">
        <f>B72</f>
        <v>810000</v>
      </c>
      <c r="C71" s="645">
        <f t="shared" ref="C71:D71" si="4">C72</f>
        <v>0</v>
      </c>
      <c r="D71" s="645">
        <f t="shared" si="4"/>
        <v>0</v>
      </c>
      <c r="E71" s="645">
        <f>SUM(E72:E72)</f>
        <v>810000</v>
      </c>
    </row>
    <row r="72" spans="1:5" x14ac:dyDescent="0.25">
      <c r="A72" s="652" t="s">
        <v>679</v>
      </c>
      <c r="B72" s="646">
        <v>810000</v>
      </c>
      <c r="C72" s="647">
        <v>0</v>
      </c>
      <c r="D72" s="647">
        <v>0</v>
      </c>
      <c r="E72" s="647">
        <f>B72+C72+D72</f>
        <v>810000</v>
      </c>
    </row>
    <row r="73" spans="1:5" x14ac:dyDescent="0.25">
      <c r="A73" s="642"/>
      <c r="B73" s="647"/>
      <c r="C73" s="647"/>
      <c r="D73" s="647"/>
      <c r="E73" s="647"/>
    </row>
    <row r="74" spans="1:5" x14ac:dyDescent="0.25">
      <c r="A74" s="644" t="s">
        <v>680</v>
      </c>
      <c r="B74" s="645">
        <f>SUM(B75:B77)</f>
        <v>300000</v>
      </c>
      <c r="C74" s="645">
        <f>SUM(C75:C77)</f>
        <v>9727076</v>
      </c>
      <c r="D74" s="645">
        <f>SUM(D75:D77)</f>
        <v>7016792</v>
      </c>
      <c r="E74" s="645">
        <f>SUM(E75:E77)</f>
        <v>17043868</v>
      </c>
    </row>
    <row r="75" spans="1:5" x14ac:dyDescent="0.25">
      <c r="A75" s="642" t="s">
        <v>681</v>
      </c>
      <c r="B75" s="662">
        <v>300000</v>
      </c>
      <c r="C75" s="663">
        <v>0</v>
      </c>
      <c r="D75" s="663">
        <v>0</v>
      </c>
      <c r="E75" s="663">
        <f>B75+C75+D75</f>
        <v>300000</v>
      </c>
    </row>
    <row r="76" spans="1:5" x14ac:dyDescent="0.25">
      <c r="A76" s="642" t="s">
        <v>682</v>
      </c>
      <c r="B76" s="662">
        <v>0</v>
      </c>
      <c r="C76" s="663">
        <v>9727076</v>
      </c>
      <c r="D76" s="663">
        <v>7016792</v>
      </c>
      <c r="E76" s="663">
        <f>B76+C76+D76</f>
        <v>16743868</v>
      </c>
    </row>
    <row r="77" spans="1:5" x14ac:dyDescent="0.25">
      <c r="A77" s="642"/>
      <c r="B77" s="647"/>
      <c r="C77" s="647"/>
      <c r="D77" s="647"/>
      <c r="E77" s="647"/>
    </row>
    <row r="78" spans="1:5" x14ac:dyDescent="0.25">
      <c r="A78" s="644" t="s">
        <v>683</v>
      </c>
      <c r="B78" s="645">
        <f>SUM(B79)</f>
        <v>343143332</v>
      </c>
      <c r="C78" s="645">
        <f>SUM(C79)</f>
        <v>303329514</v>
      </c>
      <c r="D78" s="645">
        <f>SUM(D79)</f>
        <v>2999159312</v>
      </c>
      <c r="E78" s="645">
        <f>SUM(E79)</f>
        <v>3645632158</v>
      </c>
    </row>
    <row r="79" spans="1:5" x14ac:dyDescent="0.25">
      <c r="A79" s="642" t="s">
        <v>684</v>
      </c>
      <c r="B79" s="646">
        <v>343143332</v>
      </c>
      <c r="C79" s="647">
        <v>303329514</v>
      </c>
      <c r="D79" s="647">
        <v>2999159312</v>
      </c>
      <c r="E79" s="647">
        <f>B79+C79+D79</f>
        <v>3645632158</v>
      </c>
    </row>
    <row r="80" spans="1:5" x14ac:dyDescent="0.25">
      <c r="A80" s="664"/>
      <c r="B80" s="665"/>
      <c r="C80" s="665"/>
      <c r="D80" s="665"/>
      <c r="E80" s="665"/>
    </row>
  </sheetData>
  <mergeCells count="8">
    <mergeCell ref="A54:A55"/>
    <mergeCell ref="E54:E55"/>
    <mergeCell ref="A1:E1"/>
    <mergeCell ref="A2:E2"/>
    <mergeCell ref="A3:E3"/>
    <mergeCell ref="A4:E4"/>
    <mergeCell ref="A6:A7"/>
    <mergeCell ref="E6: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election activeCell="H27" sqref="H27"/>
    </sheetView>
  </sheetViews>
  <sheetFormatPr baseColWidth="10" defaultRowHeight="15" x14ac:dyDescent="0.25"/>
  <cols>
    <col min="1" max="1" width="27.85546875" style="768" customWidth="1"/>
    <col min="2" max="5" width="12.7109375" style="700" customWidth="1"/>
    <col min="6" max="6" width="7.85546875" style="700" customWidth="1"/>
    <col min="7" max="7" width="6.42578125" style="700" customWidth="1"/>
    <col min="8" max="8" width="12.7109375" style="700" bestFit="1" customWidth="1"/>
    <col min="9" max="9" width="20" style="700" customWidth="1"/>
    <col min="10" max="10" width="17.85546875" style="745" bestFit="1" customWidth="1"/>
    <col min="11" max="11" width="35.42578125" style="701" customWidth="1"/>
    <col min="12" max="12" width="14.85546875" style="700" bestFit="1" customWidth="1"/>
    <col min="13" max="16384" width="11.42578125" style="700"/>
  </cols>
  <sheetData>
    <row r="1" spans="1:12" ht="12.75" x14ac:dyDescent="0.2">
      <c r="A1" s="699" t="s">
        <v>629</v>
      </c>
      <c r="B1" s="699"/>
      <c r="C1" s="699"/>
      <c r="D1" s="699"/>
      <c r="E1" s="699"/>
      <c r="F1" s="699"/>
      <c r="G1" s="699"/>
      <c r="J1" s="700"/>
    </row>
    <row r="2" spans="1:12" ht="12.75" x14ac:dyDescent="0.2">
      <c r="A2" s="699" t="s">
        <v>715</v>
      </c>
      <c r="B2" s="699"/>
      <c r="C2" s="699"/>
      <c r="D2" s="699"/>
      <c r="E2" s="699"/>
      <c r="F2" s="699"/>
      <c r="G2" s="699"/>
      <c r="J2" s="700"/>
    </row>
    <row r="3" spans="1:12" ht="12.75" x14ac:dyDescent="0.2">
      <c r="A3" s="702" t="s">
        <v>716</v>
      </c>
      <c r="B3" s="702"/>
      <c r="C3" s="702"/>
      <c r="D3" s="702"/>
      <c r="E3" s="702"/>
      <c r="F3" s="702"/>
      <c r="G3" s="702"/>
      <c r="J3" s="700"/>
    </row>
    <row r="4" spans="1:12" ht="12.75" x14ac:dyDescent="0.2">
      <c r="A4" s="703" t="s">
        <v>3</v>
      </c>
      <c r="B4" s="703"/>
      <c r="C4" s="703"/>
      <c r="D4" s="703"/>
      <c r="E4" s="703"/>
      <c r="F4" s="703"/>
      <c r="G4" s="703"/>
      <c r="J4" s="700"/>
    </row>
    <row r="5" spans="1:12" ht="12.75" x14ac:dyDescent="0.2">
      <c r="A5" s="704"/>
      <c r="B5" s="705"/>
      <c r="C5" s="705"/>
      <c r="D5" s="705"/>
      <c r="E5" s="705"/>
      <c r="F5" s="706"/>
      <c r="G5" s="706"/>
      <c r="J5" s="700"/>
    </row>
    <row r="6" spans="1:12" s="709" customFormat="1" ht="12.75" customHeight="1" x14ac:dyDescent="0.25">
      <c r="A6" s="14" t="s">
        <v>4</v>
      </c>
      <c r="B6" s="14" t="s">
        <v>717</v>
      </c>
      <c r="C6" s="707" t="s">
        <v>718</v>
      </c>
      <c r="D6" s="708"/>
      <c r="E6" s="707" t="s">
        <v>6</v>
      </c>
      <c r="F6" s="707"/>
      <c r="G6" s="707"/>
      <c r="K6" s="710"/>
    </row>
    <row r="7" spans="1:12" s="709" customFormat="1" ht="21.75" customHeight="1" x14ac:dyDescent="0.25">
      <c r="A7" s="711"/>
      <c r="B7" s="712"/>
      <c r="C7" s="713" t="s">
        <v>8</v>
      </c>
      <c r="D7" s="714"/>
      <c r="E7" s="715" t="s">
        <v>719</v>
      </c>
      <c r="F7" s="716"/>
      <c r="G7" s="14" t="s">
        <v>720</v>
      </c>
      <c r="K7" s="710"/>
    </row>
    <row r="8" spans="1:12" s="709" customFormat="1" ht="12.75" x14ac:dyDescent="0.25">
      <c r="A8" s="717"/>
      <c r="B8" s="18"/>
      <c r="C8" s="718" t="s">
        <v>414</v>
      </c>
      <c r="D8" s="719" t="s">
        <v>445</v>
      </c>
      <c r="E8" s="719" t="s">
        <v>12</v>
      </c>
      <c r="F8" s="719" t="s">
        <v>13</v>
      </c>
      <c r="G8" s="720"/>
      <c r="K8" s="710"/>
    </row>
    <row r="9" spans="1:12" ht="12.75" x14ac:dyDescent="0.2">
      <c r="A9" s="721" t="s">
        <v>15</v>
      </c>
      <c r="B9" s="722">
        <v>33996140849</v>
      </c>
      <c r="C9" s="722">
        <f>C11+C13+C15+C19+C21+C27+C29+C31</f>
        <v>34484396678</v>
      </c>
      <c r="D9" s="722">
        <f>SUM(D11+D13+D15+D19+D21+D27+D29+D31)</f>
        <v>33613751648</v>
      </c>
      <c r="E9" s="723">
        <f>D9-C9</f>
        <v>-870645030</v>
      </c>
      <c r="F9" s="724">
        <f>(D9*100/C9)-100</f>
        <v>-2.5247506520983904</v>
      </c>
      <c r="G9" s="725">
        <f>(D9/1.033)/B9*100-100</f>
        <v>-4.2834480063764744</v>
      </c>
      <c r="H9" s="726"/>
      <c r="J9" s="726"/>
    </row>
    <row r="10" spans="1:12" ht="12.75" x14ac:dyDescent="0.2">
      <c r="A10" s="727"/>
      <c r="B10" s="728"/>
      <c r="C10" s="728"/>
      <c r="D10" s="728"/>
      <c r="E10" s="729"/>
      <c r="F10" s="730"/>
      <c r="G10" s="731"/>
      <c r="J10" s="700"/>
    </row>
    <row r="11" spans="1:12" ht="12.75" x14ac:dyDescent="0.2">
      <c r="A11" s="727" t="s">
        <v>721</v>
      </c>
      <c r="B11" s="732">
        <v>20894476396</v>
      </c>
      <c r="C11" s="733">
        <v>20177897713</v>
      </c>
      <c r="D11" s="732">
        <v>19006685868</v>
      </c>
      <c r="E11" s="734">
        <f>D11-C11</f>
        <v>-1171211845</v>
      </c>
      <c r="F11" s="735">
        <f>(D11*100/C11)-100</f>
        <v>-5.8044294884368668</v>
      </c>
      <c r="G11" s="736">
        <f>(D11/1.033)/B11*100-100</f>
        <v>-11.940830946714982</v>
      </c>
      <c r="I11" s="726"/>
      <c r="J11" s="737"/>
    </row>
    <row r="12" spans="1:12" ht="12.75" x14ac:dyDescent="0.2">
      <c r="A12" s="727"/>
      <c r="B12" s="732"/>
      <c r="C12" s="733"/>
      <c r="D12" s="732"/>
      <c r="E12" s="734"/>
      <c r="F12" s="730"/>
      <c r="G12" s="738"/>
      <c r="I12" s="726"/>
      <c r="J12" s="737"/>
    </row>
    <row r="13" spans="1:12" ht="12.75" x14ac:dyDescent="0.2">
      <c r="A13" s="727" t="s">
        <v>722</v>
      </c>
      <c r="B13" s="732">
        <v>3534897723</v>
      </c>
      <c r="C13" s="733">
        <v>3570251541</v>
      </c>
      <c r="D13" s="732">
        <v>3741569614</v>
      </c>
      <c r="E13" s="734">
        <f>D13-C13</f>
        <v>171318073</v>
      </c>
      <c r="F13" s="730">
        <f>(D13*100/C13)-100</f>
        <v>4.7984874744151824</v>
      </c>
      <c r="G13" s="39">
        <f>(D13/1.033)/B13*100-100</f>
        <v>2.4652622096913888</v>
      </c>
      <c r="I13" s="726"/>
      <c r="J13" s="700"/>
    </row>
    <row r="14" spans="1:12" ht="12.75" x14ac:dyDescent="0.2">
      <c r="A14" s="727"/>
      <c r="B14" s="732"/>
      <c r="C14" s="733"/>
      <c r="D14" s="732"/>
      <c r="E14" s="734"/>
      <c r="F14" s="730"/>
      <c r="G14" s="738"/>
      <c r="I14" s="726"/>
      <c r="J14" s="737"/>
    </row>
    <row r="15" spans="1:12" ht="12.75" x14ac:dyDescent="0.2">
      <c r="A15" s="739" t="s">
        <v>723</v>
      </c>
      <c r="B15" s="740">
        <v>5425565792</v>
      </c>
      <c r="C15" s="741">
        <f>C16+C17</f>
        <v>6018652702</v>
      </c>
      <c r="D15" s="740">
        <f>SUM(D16:D17)</f>
        <v>6062845505</v>
      </c>
      <c r="E15" s="742">
        <f>D15-C15</f>
        <v>44192803</v>
      </c>
      <c r="F15" s="743">
        <f>(D15*100/C15)-100</f>
        <v>0.73426404858540195</v>
      </c>
      <c r="G15" s="744">
        <f>(D15/1.033)/B15*100-100</f>
        <v>8.1760565990908134</v>
      </c>
      <c r="H15" s="726"/>
      <c r="J15" s="737"/>
      <c r="L15" s="737"/>
    </row>
    <row r="16" spans="1:12" ht="12.75" x14ac:dyDescent="0.2">
      <c r="A16" s="727" t="s">
        <v>724</v>
      </c>
      <c r="B16" s="732">
        <v>5003775681</v>
      </c>
      <c r="C16" s="733">
        <v>5289104620</v>
      </c>
      <c r="D16" s="732">
        <v>5282870626</v>
      </c>
      <c r="E16" s="734">
        <f>D16-C16</f>
        <v>-6233994</v>
      </c>
      <c r="F16" s="730">
        <f>(D16*100/C16)-100</f>
        <v>-0.11786482680692245</v>
      </c>
      <c r="G16" s="39">
        <f>(D16/1.033)/B16*100-100</f>
        <v>2.2049244788423294</v>
      </c>
      <c r="I16" s="726"/>
      <c r="J16" s="737"/>
    </row>
    <row r="17" spans="1:11" ht="12.75" x14ac:dyDescent="0.2">
      <c r="A17" s="727" t="s">
        <v>725</v>
      </c>
      <c r="B17" s="732">
        <v>421790111</v>
      </c>
      <c r="C17" s="733">
        <v>729548082</v>
      </c>
      <c r="D17" s="732">
        <v>779974879</v>
      </c>
      <c r="E17" s="734">
        <f>D17-C17</f>
        <v>50426797</v>
      </c>
      <c r="F17" s="730">
        <f>(D17*100/C17)-100</f>
        <v>6.9120594302378038</v>
      </c>
      <c r="G17" s="39">
        <f>(D17/1.033)/B17*100-100</f>
        <v>79.012723728390739</v>
      </c>
      <c r="I17" s="726"/>
      <c r="J17" s="737"/>
    </row>
    <row r="18" spans="1:11" s="745" customFormat="1" x14ac:dyDescent="0.25">
      <c r="A18" s="727"/>
      <c r="B18" s="732"/>
      <c r="C18" s="733"/>
      <c r="D18" s="732"/>
      <c r="E18" s="734"/>
      <c r="F18" s="730"/>
      <c r="G18" s="738"/>
      <c r="H18" s="700"/>
      <c r="I18" s="700"/>
      <c r="K18" s="746"/>
    </row>
    <row r="19" spans="1:11" s="745" customFormat="1" ht="34.5" x14ac:dyDescent="0.25">
      <c r="A19" s="727" t="s">
        <v>726</v>
      </c>
      <c r="B19" s="747">
        <v>1953440938</v>
      </c>
      <c r="C19" s="748">
        <v>2045535874</v>
      </c>
      <c r="D19" s="747">
        <v>2040133728</v>
      </c>
      <c r="E19" s="734">
        <f>D19-C19</f>
        <v>-5402146</v>
      </c>
      <c r="F19" s="730">
        <f>(D19*100/C19)-100</f>
        <v>-0.26409441499728814</v>
      </c>
      <c r="G19" s="39">
        <f>(D19/1.033)/B19*100-100</f>
        <v>1.1016001583664234</v>
      </c>
      <c r="H19" s="700"/>
      <c r="I19" s="700"/>
      <c r="K19" s="746"/>
    </row>
    <row r="20" spans="1:11" s="745" customFormat="1" x14ac:dyDescent="0.25">
      <c r="A20" s="727"/>
      <c r="B20" s="732"/>
      <c r="C20" s="733"/>
      <c r="D20" s="732"/>
      <c r="E20" s="734"/>
      <c r="F20" s="730"/>
      <c r="G20" s="738"/>
      <c r="H20" s="700"/>
      <c r="I20" s="700"/>
      <c r="K20" s="746"/>
    </row>
    <row r="21" spans="1:11" s="745" customFormat="1" x14ac:dyDescent="0.25">
      <c r="A21" s="739" t="s">
        <v>727</v>
      </c>
      <c r="B21" s="740">
        <v>716682833</v>
      </c>
      <c r="C21" s="741">
        <f>C22+C23+C24+C25</f>
        <v>941756667</v>
      </c>
      <c r="D21" s="740">
        <f>SUM(D22:D25)</f>
        <v>989855593</v>
      </c>
      <c r="E21" s="742">
        <f>D21-C21</f>
        <v>48098926</v>
      </c>
      <c r="F21" s="749">
        <f>(D21*100/C21)-100</f>
        <v>5.1073624095724028</v>
      </c>
      <c r="G21" s="744">
        <f>(D21/1.033)/B21*100-100</f>
        <v>33.704036290346977</v>
      </c>
      <c r="H21" s="700"/>
      <c r="I21" s="700"/>
      <c r="K21" s="746"/>
    </row>
    <row r="22" spans="1:11" s="745" customFormat="1" x14ac:dyDescent="0.25">
      <c r="A22" s="727" t="s">
        <v>728</v>
      </c>
      <c r="B22" s="732">
        <v>540780874</v>
      </c>
      <c r="C22" s="733">
        <v>566573245</v>
      </c>
      <c r="D22" s="732">
        <v>549949488</v>
      </c>
      <c r="E22" s="734">
        <f>D22-C22</f>
        <v>-16623757</v>
      </c>
      <c r="F22" s="750">
        <f>(D22*100/C22)-100</f>
        <v>-2.9340878953788234</v>
      </c>
      <c r="G22" s="39">
        <f>(D22/1.033)/B22*100-100</f>
        <v>-1.5533012886487398</v>
      </c>
      <c r="H22" s="700"/>
      <c r="K22" s="746"/>
    </row>
    <row r="23" spans="1:11" s="745" customFormat="1" x14ac:dyDescent="0.25">
      <c r="A23" s="727" t="s">
        <v>729</v>
      </c>
      <c r="B23" s="732">
        <v>119273894</v>
      </c>
      <c r="C23" s="733">
        <v>317041447</v>
      </c>
      <c r="D23" s="732">
        <v>385294644</v>
      </c>
      <c r="E23" s="734">
        <f>D23-C23</f>
        <v>68253197</v>
      </c>
      <c r="F23" s="750">
        <f>(D23*100/C23)-100</f>
        <v>21.52816221533331</v>
      </c>
      <c r="G23" s="39">
        <f>(D23/1.033)/B23*100-100</f>
        <v>212.71394779292308</v>
      </c>
      <c r="H23" s="700"/>
      <c r="I23" s="700"/>
      <c r="K23" s="746"/>
    </row>
    <row r="24" spans="1:11" s="745" customFormat="1" x14ac:dyDescent="0.25">
      <c r="A24" s="727" t="s">
        <v>730</v>
      </c>
      <c r="B24" s="732">
        <v>54285800</v>
      </c>
      <c r="C24" s="751">
        <v>41815295</v>
      </c>
      <c r="D24" s="733">
        <v>46497349</v>
      </c>
      <c r="E24" s="734">
        <f>D24-C24</f>
        <v>4682054</v>
      </c>
      <c r="F24" s="750">
        <f>(D24*100/C24)-100</f>
        <v>11.196989044319793</v>
      </c>
      <c r="G24" s="39">
        <f>(D24/1.033)/B24*100-100</f>
        <v>-17.083372628842</v>
      </c>
      <c r="H24" s="700"/>
      <c r="I24" s="726"/>
      <c r="K24" s="746"/>
    </row>
    <row r="25" spans="1:11" s="745" customFormat="1" x14ac:dyDescent="0.25">
      <c r="A25" s="727" t="s">
        <v>731</v>
      </c>
      <c r="B25" s="732">
        <v>2342265</v>
      </c>
      <c r="C25" s="751">
        <v>16326680</v>
      </c>
      <c r="D25" s="733">
        <v>8114112</v>
      </c>
      <c r="E25" s="734">
        <f>D25-C25</f>
        <v>-8212568</v>
      </c>
      <c r="F25" s="750">
        <f>(D25*100/C25)-100</f>
        <v>-50.301518741103521</v>
      </c>
      <c r="G25" s="39">
        <f>(D25/1.033)/B25*100-100</f>
        <v>235.35489325145807</v>
      </c>
      <c r="H25" s="700"/>
      <c r="I25" s="726"/>
      <c r="K25" s="746"/>
    </row>
    <row r="26" spans="1:11" s="745" customFormat="1" x14ac:dyDescent="0.25">
      <c r="A26" s="727"/>
      <c r="B26" s="732"/>
      <c r="C26" s="751"/>
      <c r="D26" s="732"/>
      <c r="E26" s="734"/>
      <c r="F26" s="730"/>
      <c r="G26" s="39"/>
      <c r="H26" s="700"/>
      <c r="I26" s="700"/>
      <c r="J26" s="752"/>
      <c r="K26" s="746"/>
    </row>
    <row r="27" spans="1:11" s="745" customFormat="1" x14ac:dyDescent="0.25">
      <c r="A27" s="727" t="s">
        <v>732</v>
      </c>
      <c r="B27" s="732">
        <v>125435288</v>
      </c>
      <c r="C27" s="751">
        <v>127866611</v>
      </c>
      <c r="D27" s="732">
        <v>130476306</v>
      </c>
      <c r="E27" s="734">
        <f>D27-C27</f>
        <v>2609695</v>
      </c>
      <c r="F27" s="730">
        <f>(D27*100/C27)-100</f>
        <v>2.0409510970772544</v>
      </c>
      <c r="G27" s="39">
        <f>(D27/1.033)/B27*100-100</f>
        <v>0.69585638747685152</v>
      </c>
      <c r="H27" s="700"/>
      <c r="I27" s="700"/>
      <c r="K27" s="746"/>
    </row>
    <row r="28" spans="1:11" s="745" customFormat="1" x14ac:dyDescent="0.25">
      <c r="A28" s="727"/>
      <c r="B28" s="732"/>
      <c r="C28" s="751"/>
      <c r="D28" s="732"/>
      <c r="E28" s="734"/>
      <c r="F28" s="730"/>
      <c r="G28" s="39"/>
      <c r="H28" s="700"/>
      <c r="I28" s="700"/>
      <c r="K28" s="746"/>
    </row>
    <row r="29" spans="1:11" s="745" customFormat="1" ht="23.25" x14ac:dyDescent="0.25">
      <c r="A29" s="727" t="s">
        <v>733</v>
      </c>
      <c r="B29" s="747">
        <v>185807349</v>
      </c>
      <c r="C29" s="753">
        <v>266618548</v>
      </c>
      <c r="D29" s="747">
        <v>139977589</v>
      </c>
      <c r="E29" s="734">
        <f>D29-C29</f>
        <v>-126640959</v>
      </c>
      <c r="F29" s="730">
        <f>(D29*100/C29)-100</f>
        <v>-47.498930569526621</v>
      </c>
      <c r="G29" s="39">
        <f>(D29/1.033)/B29*100-100</f>
        <v>-27.071832620521903</v>
      </c>
      <c r="H29" s="700"/>
      <c r="I29" s="700"/>
      <c r="K29" s="746"/>
    </row>
    <row r="30" spans="1:11" s="745" customFormat="1" x14ac:dyDescent="0.25">
      <c r="A30" s="727"/>
      <c r="B30" s="747"/>
      <c r="C30" s="753"/>
      <c r="D30" s="747"/>
      <c r="E30" s="734"/>
      <c r="F30" s="730"/>
      <c r="G30" s="39"/>
      <c r="H30" s="700"/>
      <c r="I30" s="700"/>
      <c r="K30" s="746"/>
    </row>
    <row r="31" spans="1:11" s="745" customFormat="1" ht="30" customHeight="1" x14ac:dyDescent="0.25">
      <c r="A31" s="727" t="s">
        <v>734</v>
      </c>
      <c r="B31" s="747">
        <v>1159834530</v>
      </c>
      <c r="C31" s="754">
        <v>1335817022</v>
      </c>
      <c r="D31" s="747">
        <v>1502207445</v>
      </c>
      <c r="E31" s="734">
        <f>D31-C31</f>
        <v>166390423</v>
      </c>
      <c r="F31" s="730">
        <f>(D31*100/C31)-100</f>
        <v>12.45607895839494</v>
      </c>
      <c r="G31" s="39">
        <f>(D31/1.033)/B31*100-100</f>
        <v>25.381526878804621</v>
      </c>
      <c r="H31" s="700"/>
      <c r="I31" s="700"/>
      <c r="K31" s="746"/>
    </row>
    <row r="32" spans="1:11" s="745" customFormat="1" x14ac:dyDescent="0.25">
      <c r="A32" s="755"/>
      <c r="B32" s="756"/>
      <c r="C32" s="756"/>
      <c r="D32" s="756"/>
      <c r="E32" s="757"/>
      <c r="F32" s="758"/>
      <c r="G32" s="759"/>
      <c r="H32" s="700"/>
      <c r="I32" s="700"/>
      <c r="K32" s="746"/>
    </row>
    <row r="33" spans="1:11" s="745" customFormat="1" x14ac:dyDescent="0.25">
      <c r="A33" s="760"/>
      <c r="B33" s="760"/>
      <c r="C33" s="760"/>
      <c r="D33" s="760"/>
      <c r="E33" s="760"/>
      <c r="F33" s="761"/>
      <c r="G33" s="761"/>
      <c r="H33" s="700"/>
      <c r="I33" s="700"/>
      <c r="K33" s="746"/>
    </row>
    <row r="34" spans="1:11" s="745" customFormat="1" x14ac:dyDescent="0.25">
      <c r="A34" s="762"/>
      <c r="B34" s="763"/>
      <c r="C34" s="763"/>
      <c r="D34" s="763"/>
      <c r="E34" s="763"/>
      <c r="F34" s="764"/>
      <c r="G34" s="765"/>
      <c r="H34" s="700"/>
      <c r="I34" s="700"/>
      <c r="K34" s="746"/>
    </row>
    <row r="37" spans="1:11" ht="12.75" x14ac:dyDescent="0.2">
      <c r="A37" s="766"/>
      <c r="B37" s="767"/>
      <c r="C37" s="767"/>
      <c r="D37" s="767"/>
      <c r="E37" s="767"/>
      <c r="J37" s="700"/>
    </row>
    <row r="41" spans="1:11" ht="12.75" x14ac:dyDescent="0.2">
      <c r="F41" s="769"/>
      <c r="J41" s="700"/>
    </row>
  </sheetData>
  <mergeCells count="11">
    <mergeCell ref="G7:G8"/>
    <mergeCell ref="A1:G1"/>
    <mergeCell ref="A2:G2"/>
    <mergeCell ref="A3:G3"/>
    <mergeCell ref="A4:G4"/>
    <mergeCell ref="A6:A8"/>
    <mergeCell ref="B6:B8"/>
    <mergeCell ref="C6:D6"/>
    <mergeCell ref="E6:G6"/>
    <mergeCell ref="C7:D7"/>
    <mergeCell ref="E7:F7"/>
  </mergeCells>
  <pageMargins left="0.75" right="0.4" top="1" bottom="1" header="0" footer="0"/>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D1"/>
    </sheetView>
  </sheetViews>
  <sheetFormatPr baseColWidth="10" defaultRowHeight="12.75" x14ac:dyDescent="0.2"/>
  <cols>
    <col min="1" max="1" width="35.85546875" style="767" customWidth="1"/>
    <col min="2" max="2" width="17" style="767" customWidth="1"/>
    <col min="3" max="3" width="16" style="767" customWidth="1"/>
    <col min="4" max="4" width="11" style="794" customWidth="1"/>
    <col min="5" max="5" width="11.42578125" style="767"/>
    <col min="6" max="6" width="18.5703125" style="767" customWidth="1"/>
    <col min="7" max="7" width="12" style="767" bestFit="1" customWidth="1"/>
    <col min="8" max="16384" width="11.42578125" style="767"/>
  </cols>
  <sheetData>
    <row r="1" spans="1:6" x14ac:dyDescent="0.2">
      <c r="A1" s="699" t="s">
        <v>735</v>
      </c>
      <c r="B1" s="699"/>
      <c r="C1" s="699"/>
      <c r="D1" s="699"/>
    </row>
    <row r="2" spans="1:6" x14ac:dyDescent="0.2">
      <c r="A2" s="702" t="s">
        <v>716</v>
      </c>
      <c r="B2" s="702"/>
      <c r="C2" s="702"/>
      <c r="D2" s="702"/>
    </row>
    <row r="3" spans="1:6" x14ac:dyDescent="0.2">
      <c r="A3" s="703" t="s">
        <v>3</v>
      </c>
      <c r="B3" s="703"/>
      <c r="C3" s="703"/>
      <c r="D3" s="703"/>
    </row>
    <row r="4" spans="1:6" x14ac:dyDescent="0.2">
      <c r="C4" s="770"/>
      <c r="D4" s="771"/>
    </row>
    <row r="5" spans="1:6" x14ac:dyDescent="0.2">
      <c r="A5" s="772" t="s">
        <v>4</v>
      </c>
      <c r="B5" s="773" t="s">
        <v>736</v>
      </c>
      <c r="C5" s="774" t="s">
        <v>445</v>
      </c>
      <c r="D5" s="772" t="s">
        <v>737</v>
      </c>
    </row>
    <row r="6" spans="1:6" x14ac:dyDescent="0.2">
      <c r="A6" s="775"/>
      <c r="B6" s="773">
        <v>2015</v>
      </c>
      <c r="C6" s="776">
        <v>2016</v>
      </c>
      <c r="D6" s="777"/>
    </row>
    <row r="7" spans="1:6" s="781" customFormat="1" ht="11.25" x14ac:dyDescent="0.2">
      <c r="A7" s="778" t="s">
        <v>15</v>
      </c>
      <c r="B7" s="779">
        <f>B10</f>
        <v>20894476396</v>
      </c>
      <c r="C7" s="779">
        <f>C10+C15</f>
        <v>19006685868</v>
      </c>
      <c r="D7" s="780">
        <f>(C7*100/B7)-100</f>
        <v>-9.034878367956594</v>
      </c>
    </row>
    <row r="8" spans="1:6" s="781" customFormat="1" ht="11.25" x14ac:dyDescent="0.2">
      <c r="A8" s="729"/>
      <c r="B8" s="782"/>
      <c r="C8" s="782"/>
      <c r="D8" s="783"/>
    </row>
    <row r="9" spans="1:6" s="781" customFormat="1" ht="11.25" x14ac:dyDescent="0.2">
      <c r="A9" s="778"/>
      <c r="B9" s="784"/>
      <c r="C9" s="784"/>
      <c r="D9" s="780"/>
      <c r="F9" s="785"/>
    </row>
    <row r="10" spans="1:6" s="781" customFormat="1" ht="11.25" x14ac:dyDescent="0.2">
      <c r="A10" s="786" t="s">
        <v>738</v>
      </c>
      <c r="B10" s="784">
        <f>B11+B12+B13</f>
        <v>20894476396</v>
      </c>
      <c r="C10" s="784">
        <f>C11+C12+C13</f>
        <v>19006428201</v>
      </c>
      <c r="D10" s="787">
        <f>(C10*100/B10)-100</f>
        <v>-9.0361115503303324</v>
      </c>
    </row>
    <row r="11" spans="1:6" s="781" customFormat="1" ht="11.25" x14ac:dyDescent="0.2">
      <c r="A11" s="788" t="s">
        <v>739</v>
      </c>
      <c r="B11" s="728">
        <v>20323110498</v>
      </c>
      <c r="C11" s="728">
        <v>18402046135</v>
      </c>
      <c r="D11" s="787">
        <f t="shared" ref="D11:D13" si="0">(C11*100/B11)-100</f>
        <v>-9.4526099397484131</v>
      </c>
    </row>
    <row r="12" spans="1:6" s="781" customFormat="1" ht="11.25" x14ac:dyDescent="0.2">
      <c r="A12" s="788" t="s">
        <v>740</v>
      </c>
      <c r="B12" s="728">
        <v>155919678</v>
      </c>
      <c r="C12" s="728">
        <v>78962339</v>
      </c>
      <c r="D12" s="787">
        <f t="shared" si="0"/>
        <v>-49.357040745043101</v>
      </c>
    </row>
    <row r="13" spans="1:6" s="781" customFormat="1" ht="11.25" x14ac:dyDescent="0.2">
      <c r="A13" s="788" t="s">
        <v>741</v>
      </c>
      <c r="B13" s="728">
        <v>415446220</v>
      </c>
      <c r="C13" s="728">
        <v>525419727</v>
      </c>
      <c r="D13" s="787">
        <f t="shared" si="0"/>
        <v>26.47117766530647</v>
      </c>
    </row>
    <row r="14" spans="1:6" s="781" customFormat="1" ht="11.25" x14ac:dyDescent="0.2">
      <c r="A14" s="788"/>
      <c r="B14" s="728"/>
      <c r="C14" s="728"/>
      <c r="D14" s="787"/>
    </row>
    <row r="15" spans="1:6" s="781" customFormat="1" ht="11.25" x14ac:dyDescent="0.2">
      <c r="A15" s="786" t="s">
        <v>742</v>
      </c>
      <c r="B15" s="789">
        <f>B16</f>
        <v>0</v>
      </c>
      <c r="C15" s="784">
        <f>C16</f>
        <v>257667</v>
      </c>
      <c r="D15" s="787" t="s">
        <v>19</v>
      </c>
    </row>
    <row r="16" spans="1:6" s="781" customFormat="1" ht="11.25" x14ac:dyDescent="0.2">
      <c r="A16" s="788" t="s">
        <v>743</v>
      </c>
      <c r="B16" s="728">
        <v>0</v>
      </c>
      <c r="C16" s="728">
        <v>257667</v>
      </c>
      <c r="D16" s="787" t="s">
        <v>19</v>
      </c>
    </row>
    <row r="17" spans="1:4" x14ac:dyDescent="0.2">
      <c r="A17" s="790"/>
      <c r="B17" s="757"/>
      <c r="C17" s="757"/>
      <c r="D17" s="791"/>
    </row>
    <row r="18" spans="1:4" x14ac:dyDescent="0.2">
      <c r="A18" s="763" t="s">
        <v>440</v>
      </c>
      <c r="B18" s="763"/>
      <c r="C18" s="792"/>
      <c r="D18" s="793"/>
    </row>
  </sheetData>
  <mergeCells count="5">
    <mergeCell ref="A1:D1"/>
    <mergeCell ref="A2:D2"/>
    <mergeCell ref="A3:D3"/>
    <mergeCell ref="A5:A6"/>
    <mergeCell ref="D5:D6"/>
  </mergeCells>
  <pageMargins left="0.75" right="0.75" top="1" bottom="1" header="0" footer="0"/>
  <pageSetup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D1"/>
    </sheetView>
  </sheetViews>
  <sheetFormatPr baseColWidth="10" defaultRowHeight="12.75" x14ac:dyDescent="0.2"/>
  <cols>
    <col min="1" max="1" width="35.85546875" style="767" customWidth="1"/>
    <col min="2" max="2" width="17" style="767" customWidth="1"/>
    <col min="3" max="3" width="16" style="767" customWidth="1"/>
    <col min="4" max="4" width="11" style="794" customWidth="1"/>
    <col min="5" max="5" width="11.42578125" style="767"/>
    <col min="6" max="6" width="18.5703125" style="767" customWidth="1"/>
    <col min="7" max="7" width="12" style="767" bestFit="1" customWidth="1"/>
    <col min="8" max="16384" width="11.42578125" style="767"/>
  </cols>
  <sheetData>
    <row r="1" spans="1:6" x14ac:dyDescent="0.2">
      <c r="A1" s="699" t="s">
        <v>744</v>
      </c>
      <c r="B1" s="699"/>
      <c r="C1" s="699"/>
      <c r="D1" s="699"/>
    </row>
    <row r="2" spans="1:6" x14ac:dyDescent="0.2">
      <c r="A2" s="702" t="s">
        <v>716</v>
      </c>
      <c r="B2" s="702"/>
      <c r="C2" s="702"/>
      <c r="D2" s="702"/>
    </row>
    <row r="3" spans="1:6" x14ac:dyDescent="0.2">
      <c r="A3" s="703" t="s">
        <v>3</v>
      </c>
      <c r="B3" s="703"/>
      <c r="C3" s="703"/>
      <c r="D3" s="703"/>
    </row>
    <row r="4" spans="1:6" x14ac:dyDescent="0.2">
      <c r="C4" s="770"/>
      <c r="D4" s="771"/>
    </row>
    <row r="5" spans="1:6" x14ac:dyDescent="0.2">
      <c r="A5" s="772" t="s">
        <v>4</v>
      </c>
      <c r="B5" s="773" t="s">
        <v>736</v>
      </c>
      <c r="C5" s="774" t="s">
        <v>445</v>
      </c>
      <c r="D5" s="772" t="s">
        <v>737</v>
      </c>
    </row>
    <row r="6" spans="1:6" x14ac:dyDescent="0.2">
      <c r="A6" s="775"/>
      <c r="B6" s="773">
        <v>2015</v>
      </c>
      <c r="C6" s="776">
        <v>2016</v>
      </c>
      <c r="D6" s="777"/>
    </row>
    <row r="7" spans="1:6" s="781" customFormat="1" ht="11.25" x14ac:dyDescent="0.2">
      <c r="A7" s="778" t="s">
        <v>15</v>
      </c>
      <c r="B7" s="779">
        <f>B10+B15</f>
        <v>3534897723</v>
      </c>
      <c r="C7" s="779">
        <f>C10+C15</f>
        <v>3741569614</v>
      </c>
      <c r="D7" s="780">
        <f>(C7*100/B7)-100</f>
        <v>5.8466158626112019</v>
      </c>
    </row>
    <row r="8" spans="1:6" s="781" customFormat="1" ht="11.25" x14ac:dyDescent="0.2">
      <c r="A8" s="729"/>
      <c r="B8" s="782"/>
      <c r="C8" s="782"/>
      <c r="D8" s="783"/>
    </row>
    <row r="9" spans="1:6" s="781" customFormat="1" ht="11.25" x14ac:dyDescent="0.2">
      <c r="A9" s="778"/>
      <c r="B9" s="784"/>
      <c r="C9" s="784"/>
      <c r="D9" s="780"/>
      <c r="F9" s="785"/>
    </row>
    <row r="10" spans="1:6" s="781" customFormat="1" ht="11.25" x14ac:dyDescent="0.2">
      <c r="A10" s="786" t="s">
        <v>738</v>
      </c>
      <c r="B10" s="784">
        <f>B11+B12+B13</f>
        <v>3485377952</v>
      </c>
      <c r="C10" s="784">
        <f>C11+C12+C13</f>
        <v>3707544332</v>
      </c>
      <c r="D10" s="787">
        <f>(C10*100/B10)-100</f>
        <v>6.3742407009981576</v>
      </c>
    </row>
    <row r="11" spans="1:6" s="781" customFormat="1" ht="11.25" x14ac:dyDescent="0.2">
      <c r="A11" s="788" t="s">
        <v>739</v>
      </c>
      <c r="B11" s="728">
        <v>2323411028</v>
      </c>
      <c r="C11" s="728">
        <v>2357854962</v>
      </c>
      <c r="D11" s="787">
        <f t="shared" ref="D11:D17" si="0">(C11*100/B11)-100</f>
        <v>1.4824726914397672</v>
      </c>
    </row>
    <row r="12" spans="1:6" s="781" customFormat="1" ht="11.25" x14ac:dyDescent="0.2">
      <c r="A12" s="788" t="s">
        <v>740</v>
      </c>
      <c r="B12" s="728">
        <v>158583895</v>
      </c>
      <c r="C12" s="728">
        <v>118104979</v>
      </c>
      <c r="D12" s="787">
        <f t="shared" si="0"/>
        <v>-25.52523760373019</v>
      </c>
    </row>
    <row r="13" spans="1:6" s="781" customFormat="1" ht="11.25" x14ac:dyDescent="0.2">
      <c r="A13" s="788" t="s">
        <v>741</v>
      </c>
      <c r="B13" s="728">
        <v>1003383029</v>
      </c>
      <c r="C13" s="728">
        <v>1231584391</v>
      </c>
      <c r="D13" s="787">
        <f t="shared" si="0"/>
        <v>22.743195310711201</v>
      </c>
    </row>
    <row r="14" spans="1:6" s="781" customFormat="1" ht="11.25" x14ac:dyDescent="0.2">
      <c r="A14" s="788"/>
      <c r="B14" s="728"/>
      <c r="C14" s="728"/>
      <c r="D14" s="787"/>
    </row>
    <row r="15" spans="1:6" s="781" customFormat="1" ht="11.25" x14ac:dyDescent="0.2">
      <c r="A15" s="786" t="s">
        <v>742</v>
      </c>
      <c r="B15" s="784">
        <f>B16+B17</f>
        <v>49519771</v>
      </c>
      <c r="C15" s="784">
        <f>C16+C17</f>
        <v>34025282</v>
      </c>
      <c r="D15" s="787">
        <f t="shared" si="0"/>
        <v>-31.289500510816168</v>
      </c>
    </row>
    <row r="16" spans="1:6" s="781" customFormat="1" ht="11.25" x14ac:dyDescent="0.2">
      <c r="A16" s="788" t="s">
        <v>743</v>
      </c>
      <c r="B16" s="728">
        <v>41915888</v>
      </c>
      <c r="C16" s="728">
        <v>22776141</v>
      </c>
      <c r="D16" s="787">
        <f t="shared" si="0"/>
        <v>-45.66227250153927</v>
      </c>
    </row>
    <row r="17" spans="1:4" s="781" customFormat="1" ht="11.25" x14ac:dyDescent="0.2">
      <c r="A17" s="788" t="s">
        <v>745</v>
      </c>
      <c r="B17" s="728">
        <v>7603883</v>
      </c>
      <c r="C17" s="728">
        <v>11249141</v>
      </c>
      <c r="D17" s="787">
        <f t="shared" si="0"/>
        <v>47.939427789722686</v>
      </c>
    </row>
    <row r="18" spans="1:4" x14ac:dyDescent="0.2">
      <c r="A18" s="790"/>
      <c r="B18" s="757"/>
      <c r="C18" s="757"/>
      <c r="D18" s="791"/>
    </row>
    <row r="19" spans="1:4" x14ac:dyDescent="0.2">
      <c r="A19" s="763" t="s">
        <v>440</v>
      </c>
      <c r="B19" s="763"/>
      <c r="C19" s="792"/>
      <c r="D19" s="793"/>
    </row>
  </sheetData>
  <mergeCells count="5">
    <mergeCell ref="A1:D1"/>
    <mergeCell ref="A2:D2"/>
    <mergeCell ref="A3:D3"/>
    <mergeCell ref="A5:A6"/>
    <mergeCell ref="D5:D6"/>
  </mergeCells>
  <pageMargins left="0.75" right="0.75" top="1" bottom="1" header="0" footer="0"/>
  <pageSetup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30" zoomScaleNormal="130" workbookViewId="0">
      <selection sqref="A1:D1"/>
    </sheetView>
  </sheetViews>
  <sheetFormatPr baseColWidth="10" defaultRowHeight="12.75" x14ac:dyDescent="0.2"/>
  <cols>
    <col min="1" max="1" width="35.85546875" style="700" customWidth="1"/>
    <col min="2" max="2" width="17" style="700" customWidth="1"/>
    <col min="3" max="3" width="16" style="700" customWidth="1"/>
    <col min="4" max="4" width="11" style="811" customWidth="1"/>
    <col min="5" max="5" width="11.42578125" style="700"/>
    <col min="6" max="6" width="12.7109375" style="700" bestFit="1" customWidth="1"/>
    <col min="7" max="16384" width="11.42578125" style="700"/>
  </cols>
  <sheetData>
    <row r="1" spans="1:6" x14ac:dyDescent="0.2">
      <c r="A1" s="699" t="s">
        <v>746</v>
      </c>
      <c r="B1" s="699"/>
      <c r="C1" s="699"/>
      <c r="D1" s="699"/>
    </row>
    <row r="2" spans="1:6" x14ac:dyDescent="0.2">
      <c r="A2" s="699" t="s">
        <v>747</v>
      </c>
      <c r="B2" s="699"/>
      <c r="C2" s="699"/>
      <c r="D2" s="699"/>
    </row>
    <row r="3" spans="1:6" x14ac:dyDescent="0.2">
      <c r="A3" s="702" t="s">
        <v>748</v>
      </c>
      <c r="B3" s="702"/>
      <c r="C3" s="702"/>
      <c r="D3" s="702"/>
    </row>
    <row r="4" spans="1:6" x14ac:dyDescent="0.2">
      <c r="A4" s="703" t="s">
        <v>749</v>
      </c>
      <c r="B4" s="703"/>
      <c r="C4" s="703"/>
      <c r="D4" s="703"/>
    </row>
    <row r="5" spans="1:6" x14ac:dyDescent="0.2">
      <c r="A5" s="705"/>
      <c r="B5" s="705"/>
      <c r="C5" s="706"/>
      <c r="D5" s="795"/>
    </row>
    <row r="6" spans="1:6" x14ac:dyDescent="0.2">
      <c r="A6" s="772" t="s">
        <v>4</v>
      </c>
      <c r="B6" s="773" t="s">
        <v>736</v>
      </c>
      <c r="C6" s="773" t="s">
        <v>445</v>
      </c>
      <c r="D6" s="772" t="s">
        <v>750</v>
      </c>
    </row>
    <row r="7" spans="1:6" x14ac:dyDescent="0.2">
      <c r="A7" s="796"/>
      <c r="B7" s="773">
        <v>2015</v>
      </c>
      <c r="C7" s="776">
        <v>2016</v>
      </c>
      <c r="D7" s="797"/>
    </row>
    <row r="8" spans="1:6" x14ac:dyDescent="0.2">
      <c r="A8" s="778" t="s">
        <v>15</v>
      </c>
      <c r="B8" s="798">
        <f>B10+B12</f>
        <v>5425565792</v>
      </c>
      <c r="C8" s="798">
        <f>C10+C12</f>
        <v>6062845505</v>
      </c>
      <c r="D8" s="799">
        <f>(C8*100/B8)-100</f>
        <v>11.745866466860832</v>
      </c>
    </row>
    <row r="9" spans="1:6" x14ac:dyDescent="0.2">
      <c r="A9" s="800"/>
      <c r="B9" s="801"/>
      <c r="C9" s="802"/>
      <c r="D9" s="744"/>
      <c r="F9" s="803"/>
    </row>
    <row r="10" spans="1:6" x14ac:dyDescent="0.2">
      <c r="A10" s="729" t="s">
        <v>751</v>
      </c>
      <c r="B10" s="728">
        <v>5003775681</v>
      </c>
      <c r="C10" s="728">
        <v>5282870626</v>
      </c>
      <c r="D10" s="738">
        <f>(C10*100/B10)-100</f>
        <v>5.5776869866441103</v>
      </c>
    </row>
    <row r="11" spans="1:6" x14ac:dyDescent="0.2">
      <c r="A11" s="729"/>
      <c r="B11" s="804"/>
      <c r="C11" s="728"/>
      <c r="D11" s="738"/>
    </row>
    <row r="12" spans="1:6" x14ac:dyDescent="0.2">
      <c r="A12" s="729" t="s">
        <v>752</v>
      </c>
      <c r="B12" s="805">
        <f>B13+B14</f>
        <v>421790111</v>
      </c>
      <c r="C12" s="805">
        <f>SUM(C13:C14)</f>
        <v>779974879</v>
      </c>
      <c r="D12" s="738">
        <f>(C12*100/B12)-100</f>
        <v>84.920143611427619</v>
      </c>
      <c r="F12" s="726"/>
    </row>
    <row r="13" spans="1:6" x14ac:dyDescent="0.2">
      <c r="A13" s="729" t="s">
        <v>753</v>
      </c>
      <c r="B13" s="728">
        <v>383650696</v>
      </c>
      <c r="C13" s="728">
        <v>739209826</v>
      </c>
      <c r="D13" s="738">
        <f>(C13*100/B13)-100</f>
        <v>92.677827437070505</v>
      </c>
      <c r="F13" s="726"/>
    </row>
    <row r="14" spans="1:6" x14ac:dyDescent="0.2">
      <c r="A14" s="729" t="s">
        <v>754</v>
      </c>
      <c r="B14" s="728">
        <v>38139415</v>
      </c>
      <c r="C14" s="728">
        <v>40765053</v>
      </c>
      <c r="D14" s="738">
        <f>(C14*100/B14)-100</f>
        <v>6.8843163955189084</v>
      </c>
      <c r="E14" s="726"/>
      <c r="F14" s="726"/>
    </row>
    <row r="15" spans="1:6" x14ac:dyDescent="0.2">
      <c r="A15" s="806"/>
      <c r="B15" s="807"/>
      <c r="C15" s="807"/>
      <c r="D15" s="808"/>
    </row>
    <row r="16" spans="1:6" x14ac:dyDescent="0.2">
      <c r="A16" s="763" t="s">
        <v>440</v>
      </c>
      <c r="B16" s="763"/>
      <c r="C16" s="809"/>
      <c r="D16" s="810"/>
    </row>
    <row r="22" spans="2:2" x14ac:dyDescent="0.2">
      <c r="B22" s="726"/>
    </row>
  </sheetData>
  <mergeCells count="6">
    <mergeCell ref="A1:D1"/>
    <mergeCell ref="A2:D2"/>
    <mergeCell ref="A3:D3"/>
    <mergeCell ref="A4:D4"/>
    <mergeCell ref="A6:A7"/>
    <mergeCell ref="D6:D7"/>
  </mergeCells>
  <pageMargins left="0.75" right="0.75" top="1" bottom="1" header="0" footer="0"/>
  <pageSetup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sqref="A1:D1"/>
    </sheetView>
  </sheetViews>
  <sheetFormatPr baseColWidth="10" defaultRowHeight="12.75" x14ac:dyDescent="0.2"/>
  <cols>
    <col min="1" max="1" width="35.85546875" style="700" customWidth="1"/>
    <col min="2" max="2" width="17" style="700" customWidth="1"/>
    <col min="3" max="3" width="16" style="700" customWidth="1"/>
    <col min="4" max="4" width="11" style="811" customWidth="1"/>
    <col min="5" max="16384" width="11.42578125" style="700"/>
  </cols>
  <sheetData>
    <row r="1" spans="1:6" x14ac:dyDescent="0.2">
      <c r="A1" s="699" t="s">
        <v>755</v>
      </c>
      <c r="B1" s="699"/>
      <c r="C1" s="699"/>
      <c r="D1" s="699"/>
    </row>
    <row r="2" spans="1:6" x14ac:dyDescent="0.2">
      <c r="A2" s="699" t="s">
        <v>756</v>
      </c>
      <c r="B2" s="699"/>
      <c r="C2" s="699"/>
      <c r="D2" s="699"/>
    </row>
    <row r="3" spans="1:6" x14ac:dyDescent="0.2">
      <c r="A3" s="699" t="s">
        <v>757</v>
      </c>
      <c r="B3" s="699"/>
      <c r="C3" s="699"/>
      <c r="D3" s="699"/>
    </row>
    <row r="4" spans="1:6" x14ac:dyDescent="0.2">
      <c r="A4" s="702" t="s">
        <v>716</v>
      </c>
      <c r="B4" s="702"/>
      <c r="C4" s="702"/>
      <c r="D4" s="702"/>
    </row>
    <row r="5" spans="1:6" x14ac:dyDescent="0.2">
      <c r="A5" s="703" t="s">
        <v>3</v>
      </c>
      <c r="B5" s="703"/>
      <c r="C5" s="703"/>
      <c r="D5" s="703"/>
    </row>
    <row r="6" spans="1:6" x14ac:dyDescent="0.2">
      <c r="A6" s="705"/>
      <c r="B6" s="705"/>
      <c r="C6" s="706"/>
      <c r="D6" s="795"/>
    </row>
    <row r="7" spans="1:6" x14ac:dyDescent="0.2">
      <c r="A7" s="772" t="s">
        <v>4</v>
      </c>
      <c r="B7" s="773" t="s">
        <v>736</v>
      </c>
      <c r="C7" s="773" t="s">
        <v>445</v>
      </c>
      <c r="D7" s="772" t="s">
        <v>750</v>
      </c>
    </row>
    <row r="8" spans="1:6" x14ac:dyDescent="0.2">
      <c r="A8" s="796"/>
      <c r="B8" s="773">
        <v>2015</v>
      </c>
      <c r="C8" s="776">
        <v>2016</v>
      </c>
      <c r="D8" s="797"/>
    </row>
    <row r="9" spans="1:6" x14ac:dyDescent="0.2">
      <c r="A9" s="778" t="s">
        <v>15</v>
      </c>
      <c r="B9" s="798">
        <v>1953440938</v>
      </c>
      <c r="C9" s="798">
        <v>2040133728</v>
      </c>
      <c r="D9" s="744">
        <f>D11+D13</f>
        <v>4.4379529635924939</v>
      </c>
    </row>
    <row r="10" spans="1:6" x14ac:dyDescent="0.2">
      <c r="A10" s="800"/>
      <c r="B10" s="801"/>
      <c r="C10" s="802"/>
      <c r="D10" s="744"/>
    </row>
    <row r="11" spans="1:6" x14ac:dyDescent="0.2">
      <c r="A11" s="812" t="s">
        <v>758</v>
      </c>
      <c r="B11" s="728">
        <v>1953440938</v>
      </c>
      <c r="C11" s="728">
        <v>2040133728</v>
      </c>
      <c r="D11" s="738">
        <f>(C11*100/B11)-100</f>
        <v>4.4379529635924939</v>
      </c>
    </row>
    <row r="12" spans="1:6" x14ac:dyDescent="0.2">
      <c r="A12" s="813"/>
      <c r="B12" s="804"/>
      <c r="C12" s="728"/>
      <c r="D12" s="738"/>
    </row>
    <row r="13" spans="1:6" x14ac:dyDescent="0.2">
      <c r="A13" s="813"/>
      <c r="B13" s="804"/>
      <c r="C13" s="728"/>
      <c r="D13" s="738"/>
      <c r="F13" s="726"/>
    </row>
    <row r="14" spans="1:6" x14ac:dyDescent="0.2">
      <c r="A14" s="806"/>
      <c r="B14" s="807"/>
      <c r="C14" s="807"/>
      <c r="D14" s="808"/>
    </row>
    <row r="15" spans="1:6" x14ac:dyDescent="0.2">
      <c r="A15" s="763"/>
      <c r="B15" s="763"/>
      <c r="C15" s="809"/>
      <c r="D15" s="810"/>
    </row>
  </sheetData>
  <mergeCells count="8">
    <mergeCell ref="A11:A13"/>
    <mergeCell ref="A1:D1"/>
    <mergeCell ref="A2:D2"/>
    <mergeCell ref="A3:D3"/>
    <mergeCell ref="A4:D4"/>
    <mergeCell ref="A5:D5"/>
    <mergeCell ref="A7:A8"/>
    <mergeCell ref="D7:D8"/>
  </mergeCells>
  <pageMargins left="0.75" right="0.75" top="1" bottom="1"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4"/>
  <sheetViews>
    <sheetView showGridLines="0" workbookViewId="0">
      <selection activeCell="I10" sqref="I10"/>
    </sheetView>
  </sheetViews>
  <sheetFormatPr baseColWidth="10" defaultRowHeight="12.75" x14ac:dyDescent="0.2"/>
  <cols>
    <col min="1" max="1" width="35" style="2" customWidth="1"/>
    <col min="2" max="2" width="12.28515625" style="2" customWidth="1"/>
    <col min="3" max="3" width="10.7109375" style="2" customWidth="1"/>
    <col min="4" max="4" width="12.42578125" style="2" customWidth="1"/>
    <col min="5" max="5" width="10.7109375" style="2" customWidth="1"/>
    <col min="6" max="6" width="10.140625" style="2" customWidth="1"/>
    <col min="7" max="7" width="8.5703125" style="2" customWidth="1"/>
    <col min="8" max="13" width="11.42578125" style="2"/>
    <col min="14" max="14" width="37.28515625" style="2" customWidth="1"/>
    <col min="15" max="21" width="11.42578125" style="2"/>
    <col min="22" max="22" width="36.140625" style="2" customWidth="1"/>
    <col min="23" max="29" width="11.42578125" style="2"/>
    <col min="30" max="30" width="39.28515625" style="2" customWidth="1"/>
    <col min="31" max="253" width="11.42578125" style="2"/>
    <col min="254" max="254" width="35" style="2" customWidth="1"/>
    <col min="255" max="255" width="12.28515625" style="2" customWidth="1"/>
    <col min="256" max="256" width="10.7109375" style="2" customWidth="1"/>
    <col min="257" max="257" width="10" style="2" customWidth="1"/>
    <col min="258" max="258" width="10.7109375" style="2" customWidth="1"/>
    <col min="259" max="260" width="8" style="2" customWidth="1"/>
    <col min="261" max="261" width="11.42578125" style="2"/>
    <col min="262" max="262" width="32.28515625" style="2" customWidth="1"/>
    <col min="263" max="269" width="11.42578125" style="2"/>
    <col min="270" max="270" width="37.28515625" style="2" customWidth="1"/>
    <col min="271" max="277" width="11.42578125" style="2"/>
    <col min="278" max="278" width="36.140625" style="2" customWidth="1"/>
    <col min="279" max="285" width="11.42578125" style="2"/>
    <col min="286" max="286" width="39.28515625" style="2" customWidth="1"/>
    <col min="287" max="509" width="11.42578125" style="2"/>
    <col min="510" max="510" width="35" style="2" customWidth="1"/>
    <col min="511" max="511" width="12.28515625" style="2" customWidth="1"/>
    <col min="512" max="512" width="10.7109375" style="2" customWidth="1"/>
    <col min="513" max="513" width="10" style="2" customWidth="1"/>
    <col min="514" max="514" width="10.7109375" style="2" customWidth="1"/>
    <col min="515" max="516" width="8" style="2" customWidth="1"/>
    <col min="517" max="517" width="11.42578125" style="2"/>
    <col min="518" max="518" width="32.28515625" style="2" customWidth="1"/>
    <col min="519" max="525" width="11.42578125" style="2"/>
    <col min="526" max="526" width="37.28515625" style="2" customWidth="1"/>
    <col min="527" max="533" width="11.42578125" style="2"/>
    <col min="534" max="534" width="36.140625" style="2" customWidth="1"/>
    <col min="535" max="541" width="11.42578125" style="2"/>
    <col min="542" max="542" width="39.28515625" style="2" customWidth="1"/>
    <col min="543" max="765" width="11.42578125" style="2"/>
    <col min="766" max="766" width="35" style="2" customWidth="1"/>
    <col min="767" max="767" width="12.28515625" style="2" customWidth="1"/>
    <col min="768" max="768" width="10.7109375" style="2" customWidth="1"/>
    <col min="769" max="769" width="10" style="2" customWidth="1"/>
    <col min="770" max="770" width="10.7109375" style="2" customWidth="1"/>
    <col min="771" max="772" width="8" style="2" customWidth="1"/>
    <col min="773" max="773" width="11.42578125" style="2"/>
    <col min="774" max="774" width="32.28515625" style="2" customWidth="1"/>
    <col min="775" max="781" width="11.42578125" style="2"/>
    <col min="782" max="782" width="37.28515625" style="2" customWidth="1"/>
    <col min="783" max="789" width="11.42578125" style="2"/>
    <col min="790" max="790" width="36.140625" style="2" customWidth="1"/>
    <col min="791" max="797" width="11.42578125" style="2"/>
    <col min="798" max="798" width="39.28515625" style="2" customWidth="1"/>
    <col min="799" max="1021" width="11.42578125" style="2"/>
    <col min="1022" max="1022" width="35" style="2" customWidth="1"/>
    <col min="1023" max="1023" width="12.28515625" style="2" customWidth="1"/>
    <col min="1024" max="1024" width="10.7109375" style="2" customWidth="1"/>
    <col min="1025" max="1025" width="10" style="2" customWidth="1"/>
    <col min="1026" max="1026" width="10.7109375" style="2" customWidth="1"/>
    <col min="1027" max="1028" width="8" style="2" customWidth="1"/>
    <col min="1029" max="1029" width="11.42578125" style="2"/>
    <col min="1030" max="1030" width="32.28515625" style="2" customWidth="1"/>
    <col min="1031" max="1037" width="11.42578125" style="2"/>
    <col min="1038" max="1038" width="37.28515625" style="2" customWidth="1"/>
    <col min="1039" max="1045" width="11.42578125" style="2"/>
    <col min="1046" max="1046" width="36.140625" style="2" customWidth="1"/>
    <col min="1047" max="1053" width="11.42578125" style="2"/>
    <col min="1054" max="1054" width="39.28515625" style="2" customWidth="1"/>
    <col min="1055" max="1277" width="11.42578125" style="2"/>
    <col min="1278" max="1278" width="35" style="2" customWidth="1"/>
    <col min="1279" max="1279" width="12.28515625" style="2" customWidth="1"/>
    <col min="1280" max="1280" width="10.7109375" style="2" customWidth="1"/>
    <col min="1281" max="1281" width="10" style="2" customWidth="1"/>
    <col min="1282" max="1282" width="10.7109375" style="2" customWidth="1"/>
    <col min="1283" max="1284" width="8" style="2" customWidth="1"/>
    <col min="1285" max="1285" width="11.42578125" style="2"/>
    <col min="1286" max="1286" width="32.28515625" style="2" customWidth="1"/>
    <col min="1287" max="1293" width="11.42578125" style="2"/>
    <col min="1294" max="1294" width="37.28515625" style="2" customWidth="1"/>
    <col min="1295" max="1301" width="11.42578125" style="2"/>
    <col min="1302" max="1302" width="36.140625" style="2" customWidth="1"/>
    <col min="1303" max="1309" width="11.42578125" style="2"/>
    <col min="1310" max="1310" width="39.28515625" style="2" customWidth="1"/>
    <col min="1311" max="1533" width="11.42578125" style="2"/>
    <col min="1534" max="1534" width="35" style="2" customWidth="1"/>
    <col min="1535" max="1535" width="12.28515625" style="2" customWidth="1"/>
    <col min="1536" max="1536" width="10.7109375" style="2" customWidth="1"/>
    <col min="1537" max="1537" width="10" style="2" customWidth="1"/>
    <col min="1538" max="1538" width="10.7109375" style="2" customWidth="1"/>
    <col min="1539" max="1540" width="8" style="2" customWidth="1"/>
    <col min="1541" max="1541" width="11.42578125" style="2"/>
    <col min="1542" max="1542" width="32.28515625" style="2" customWidth="1"/>
    <col min="1543" max="1549" width="11.42578125" style="2"/>
    <col min="1550" max="1550" width="37.28515625" style="2" customWidth="1"/>
    <col min="1551" max="1557" width="11.42578125" style="2"/>
    <col min="1558" max="1558" width="36.140625" style="2" customWidth="1"/>
    <col min="1559" max="1565" width="11.42578125" style="2"/>
    <col min="1566" max="1566" width="39.28515625" style="2" customWidth="1"/>
    <col min="1567" max="1789" width="11.42578125" style="2"/>
    <col min="1790" max="1790" width="35" style="2" customWidth="1"/>
    <col min="1791" max="1791" width="12.28515625" style="2" customWidth="1"/>
    <col min="1792" max="1792" width="10.7109375" style="2" customWidth="1"/>
    <col min="1793" max="1793" width="10" style="2" customWidth="1"/>
    <col min="1794" max="1794" width="10.7109375" style="2" customWidth="1"/>
    <col min="1795" max="1796" width="8" style="2" customWidth="1"/>
    <col min="1797" max="1797" width="11.42578125" style="2"/>
    <col min="1798" max="1798" width="32.28515625" style="2" customWidth="1"/>
    <col min="1799" max="1805" width="11.42578125" style="2"/>
    <col min="1806" max="1806" width="37.28515625" style="2" customWidth="1"/>
    <col min="1807" max="1813" width="11.42578125" style="2"/>
    <col min="1814" max="1814" width="36.140625" style="2" customWidth="1"/>
    <col min="1815" max="1821" width="11.42578125" style="2"/>
    <col min="1822" max="1822" width="39.28515625" style="2" customWidth="1"/>
    <col min="1823" max="2045" width="11.42578125" style="2"/>
    <col min="2046" max="2046" width="35" style="2" customWidth="1"/>
    <col min="2047" max="2047" width="12.28515625" style="2" customWidth="1"/>
    <col min="2048" max="2048" width="10.7109375" style="2" customWidth="1"/>
    <col min="2049" max="2049" width="10" style="2" customWidth="1"/>
    <col min="2050" max="2050" width="10.7109375" style="2" customWidth="1"/>
    <col min="2051" max="2052" width="8" style="2" customWidth="1"/>
    <col min="2053" max="2053" width="11.42578125" style="2"/>
    <col min="2054" max="2054" width="32.28515625" style="2" customWidth="1"/>
    <col min="2055" max="2061" width="11.42578125" style="2"/>
    <col min="2062" max="2062" width="37.28515625" style="2" customWidth="1"/>
    <col min="2063" max="2069" width="11.42578125" style="2"/>
    <col min="2070" max="2070" width="36.140625" style="2" customWidth="1"/>
    <col min="2071" max="2077" width="11.42578125" style="2"/>
    <col min="2078" max="2078" width="39.28515625" style="2" customWidth="1"/>
    <col min="2079" max="2301" width="11.42578125" style="2"/>
    <col min="2302" max="2302" width="35" style="2" customWidth="1"/>
    <col min="2303" max="2303" width="12.28515625" style="2" customWidth="1"/>
    <col min="2304" max="2304" width="10.7109375" style="2" customWidth="1"/>
    <col min="2305" max="2305" width="10" style="2" customWidth="1"/>
    <col min="2306" max="2306" width="10.7109375" style="2" customWidth="1"/>
    <col min="2307" max="2308" width="8" style="2" customWidth="1"/>
    <col min="2309" max="2309" width="11.42578125" style="2"/>
    <col min="2310" max="2310" width="32.28515625" style="2" customWidth="1"/>
    <col min="2311" max="2317" width="11.42578125" style="2"/>
    <col min="2318" max="2318" width="37.28515625" style="2" customWidth="1"/>
    <col min="2319" max="2325" width="11.42578125" style="2"/>
    <col min="2326" max="2326" width="36.140625" style="2" customWidth="1"/>
    <col min="2327" max="2333" width="11.42578125" style="2"/>
    <col min="2334" max="2334" width="39.28515625" style="2" customWidth="1"/>
    <col min="2335" max="2557" width="11.42578125" style="2"/>
    <col min="2558" max="2558" width="35" style="2" customWidth="1"/>
    <col min="2559" max="2559" width="12.28515625" style="2" customWidth="1"/>
    <col min="2560" max="2560" width="10.7109375" style="2" customWidth="1"/>
    <col min="2561" max="2561" width="10" style="2" customWidth="1"/>
    <col min="2562" max="2562" width="10.7109375" style="2" customWidth="1"/>
    <col min="2563" max="2564" width="8" style="2" customWidth="1"/>
    <col min="2565" max="2565" width="11.42578125" style="2"/>
    <col min="2566" max="2566" width="32.28515625" style="2" customWidth="1"/>
    <col min="2567" max="2573" width="11.42578125" style="2"/>
    <col min="2574" max="2574" width="37.28515625" style="2" customWidth="1"/>
    <col min="2575" max="2581" width="11.42578125" style="2"/>
    <col min="2582" max="2582" width="36.140625" style="2" customWidth="1"/>
    <col min="2583" max="2589" width="11.42578125" style="2"/>
    <col min="2590" max="2590" width="39.28515625" style="2" customWidth="1"/>
    <col min="2591" max="2813" width="11.42578125" style="2"/>
    <col min="2814" max="2814" width="35" style="2" customWidth="1"/>
    <col min="2815" max="2815" width="12.28515625" style="2" customWidth="1"/>
    <col min="2816" max="2816" width="10.7109375" style="2" customWidth="1"/>
    <col min="2817" max="2817" width="10" style="2" customWidth="1"/>
    <col min="2818" max="2818" width="10.7109375" style="2" customWidth="1"/>
    <col min="2819" max="2820" width="8" style="2" customWidth="1"/>
    <col min="2821" max="2821" width="11.42578125" style="2"/>
    <col min="2822" max="2822" width="32.28515625" style="2" customWidth="1"/>
    <col min="2823" max="2829" width="11.42578125" style="2"/>
    <col min="2830" max="2830" width="37.28515625" style="2" customWidth="1"/>
    <col min="2831" max="2837" width="11.42578125" style="2"/>
    <col min="2838" max="2838" width="36.140625" style="2" customWidth="1"/>
    <col min="2839" max="2845" width="11.42578125" style="2"/>
    <col min="2846" max="2846" width="39.28515625" style="2" customWidth="1"/>
    <col min="2847" max="3069" width="11.42578125" style="2"/>
    <col min="3070" max="3070" width="35" style="2" customWidth="1"/>
    <col min="3071" max="3071" width="12.28515625" style="2" customWidth="1"/>
    <col min="3072" max="3072" width="10.7109375" style="2" customWidth="1"/>
    <col min="3073" max="3073" width="10" style="2" customWidth="1"/>
    <col min="3074" max="3074" width="10.7109375" style="2" customWidth="1"/>
    <col min="3075" max="3076" width="8" style="2" customWidth="1"/>
    <col min="3077" max="3077" width="11.42578125" style="2"/>
    <col min="3078" max="3078" width="32.28515625" style="2" customWidth="1"/>
    <col min="3079" max="3085" width="11.42578125" style="2"/>
    <col min="3086" max="3086" width="37.28515625" style="2" customWidth="1"/>
    <col min="3087" max="3093" width="11.42578125" style="2"/>
    <col min="3094" max="3094" width="36.140625" style="2" customWidth="1"/>
    <col min="3095" max="3101" width="11.42578125" style="2"/>
    <col min="3102" max="3102" width="39.28515625" style="2" customWidth="1"/>
    <col min="3103" max="3325" width="11.42578125" style="2"/>
    <col min="3326" max="3326" width="35" style="2" customWidth="1"/>
    <col min="3327" max="3327" width="12.28515625" style="2" customWidth="1"/>
    <col min="3328" max="3328" width="10.7109375" style="2" customWidth="1"/>
    <col min="3329" max="3329" width="10" style="2" customWidth="1"/>
    <col min="3330" max="3330" width="10.7109375" style="2" customWidth="1"/>
    <col min="3331" max="3332" width="8" style="2" customWidth="1"/>
    <col min="3333" max="3333" width="11.42578125" style="2"/>
    <col min="3334" max="3334" width="32.28515625" style="2" customWidth="1"/>
    <col min="3335" max="3341" width="11.42578125" style="2"/>
    <col min="3342" max="3342" width="37.28515625" style="2" customWidth="1"/>
    <col min="3343" max="3349" width="11.42578125" style="2"/>
    <col min="3350" max="3350" width="36.140625" style="2" customWidth="1"/>
    <col min="3351" max="3357" width="11.42578125" style="2"/>
    <col min="3358" max="3358" width="39.28515625" style="2" customWidth="1"/>
    <col min="3359" max="3581" width="11.42578125" style="2"/>
    <col min="3582" max="3582" width="35" style="2" customWidth="1"/>
    <col min="3583" max="3583" width="12.28515625" style="2" customWidth="1"/>
    <col min="3584" max="3584" width="10.7109375" style="2" customWidth="1"/>
    <col min="3585" max="3585" width="10" style="2" customWidth="1"/>
    <col min="3586" max="3586" width="10.7109375" style="2" customWidth="1"/>
    <col min="3587" max="3588" width="8" style="2" customWidth="1"/>
    <col min="3589" max="3589" width="11.42578125" style="2"/>
    <col min="3590" max="3590" width="32.28515625" style="2" customWidth="1"/>
    <col min="3591" max="3597" width="11.42578125" style="2"/>
    <col min="3598" max="3598" width="37.28515625" style="2" customWidth="1"/>
    <col min="3599" max="3605" width="11.42578125" style="2"/>
    <col min="3606" max="3606" width="36.140625" style="2" customWidth="1"/>
    <col min="3607" max="3613" width="11.42578125" style="2"/>
    <col min="3614" max="3614" width="39.28515625" style="2" customWidth="1"/>
    <col min="3615" max="3837" width="11.42578125" style="2"/>
    <col min="3838" max="3838" width="35" style="2" customWidth="1"/>
    <col min="3839" max="3839" width="12.28515625" style="2" customWidth="1"/>
    <col min="3840" max="3840" width="10.7109375" style="2" customWidth="1"/>
    <col min="3841" max="3841" width="10" style="2" customWidth="1"/>
    <col min="3842" max="3842" width="10.7109375" style="2" customWidth="1"/>
    <col min="3843" max="3844" width="8" style="2" customWidth="1"/>
    <col min="3845" max="3845" width="11.42578125" style="2"/>
    <col min="3846" max="3846" width="32.28515625" style="2" customWidth="1"/>
    <col min="3847" max="3853" width="11.42578125" style="2"/>
    <col min="3854" max="3854" width="37.28515625" style="2" customWidth="1"/>
    <col min="3855" max="3861" width="11.42578125" style="2"/>
    <col min="3862" max="3862" width="36.140625" style="2" customWidth="1"/>
    <col min="3863" max="3869" width="11.42578125" style="2"/>
    <col min="3870" max="3870" width="39.28515625" style="2" customWidth="1"/>
    <col min="3871" max="4093" width="11.42578125" style="2"/>
    <col min="4094" max="4094" width="35" style="2" customWidth="1"/>
    <col min="4095" max="4095" width="12.28515625" style="2" customWidth="1"/>
    <col min="4096" max="4096" width="10.7109375" style="2" customWidth="1"/>
    <col min="4097" max="4097" width="10" style="2" customWidth="1"/>
    <col min="4098" max="4098" width="10.7109375" style="2" customWidth="1"/>
    <col min="4099" max="4100" width="8" style="2" customWidth="1"/>
    <col min="4101" max="4101" width="11.42578125" style="2"/>
    <col min="4102" max="4102" width="32.28515625" style="2" customWidth="1"/>
    <col min="4103" max="4109" width="11.42578125" style="2"/>
    <col min="4110" max="4110" width="37.28515625" style="2" customWidth="1"/>
    <col min="4111" max="4117" width="11.42578125" style="2"/>
    <col min="4118" max="4118" width="36.140625" style="2" customWidth="1"/>
    <col min="4119" max="4125" width="11.42578125" style="2"/>
    <col min="4126" max="4126" width="39.28515625" style="2" customWidth="1"/>
    <col min="4127" max="4349" width="11.42578125" style="2"/>
    <col min="4350" max="4350" width="35" style="2" customWidth="1"/>
    <col min="4351" max="4351" width="12.28515625" style="2" customWidth="1"/>
    <col min="4352" max="4352" width="10.7109375" style="2" customWidth="1"/>
    <col min="4353" max="4353" width="10" style="2" customWidth="1"/>
    <col min="4354" max="4354" width="10.7109375" style="2" customWidth="1"/>
    <col min="4355" max="4356" width="8" style="2" customWidth="1"/>
    <col min="4357" max="4357" width="11.42578125" style="2"/>
    <col min="4358" max="4358" width="32.28515625" style="2" customWidth="1"/>
    <col min="4359" max="4365" width="11.42578125" style="2"/>
    <col min="4366" max="4366" width="37.28515625" style="2" customWidth="1"/>
    <col min="4367" max="4373" width="11.42578125" style="2"/>
    <col min="4374" max="4374" width="36.140625" style="2" customWidth="1"/>
    <col min="4375" max="4381" width="11.42578125" style="2"/>
    <col min="4382" max="4382" width="39.28515625" style="2" customWidth="1"/>
    <col min="4383" max="4605" width="11.42578125" style="2"/>
    <col min="4606" max="4606" width="35" style="2" customWidth="1"/>
    <col min="4607" max="4607" width="12.28515625" style="2" customWidth="1"/>
    <col min="4608" max="4608" width="10.7109375" style="2" customWidth="1"/>
    <col min="4609" max="4609" width="10" style="2" customWidth="1"/>
    <col min="4610" max="4610" width="10.7109375" style="2" customWidth="1"/>
    <col min="4611" max="4612" width="8" style="2" customWidth="1"/>
    <col min="4613" max="4613" width="11.42578125" style="2"/>
    <col min="4614" max="4614" width="32.28515625" style="2" customWidth="1"/>
    <col min="4615" max="4621" width="11.42578125" style="2"/>
    <col min="4622" max="4622" width="37.28515625" style="2" customWidth="1"/>
    <col min="4623" max="4629" width="11.42578125" style="2"/>
    <col min="4630" max="4630" width="36.140625" style="2" customWidth="1"/>
    <col min="4631" max="4637" width="11.42578125" style="2"/>
    <col min="4638" max="4638" width="39.28515625" style="2" customWidth="1"/>
    <col min="4639" max="4861" width="11.42578125" style="2"/>
    <col min="4862" max="4862" width="35" style="2" customWidth="1"/>
    <col min="4863" max="4863" width="12.28515625" style="2" customWidth="1"/>
    <col min="4864" max="4864" width="10.7109375" style="2" customWidth="1"/>
    <col min="4865" max="4865" width="10" style="2" customWidth="1"/>
    <col min="4866" max="4866" width="10.7109375" style="2" customWidth="1"/>
    <col min="4867" max="4868" width="8" style="2" customWidth="1"/>
    <col min="4869" max="4869" width="11.42578125" style="2"/>
    <col min="4870" max="4870" width="32.28515625" style="2" customWidth="1"/>
    <col min="4871" max="4877" width="11.42578125" style="2"/>
    <col min="4878" max="4878" width="37.28515625" style="2" customWidth="1"/>
    <col min="4879" max="4885" width="11.42578125" style="2"/>
    <col min="4886" max="4886" width="36.140625" style="2" customWidth="1"/>
    <col min="4887" max="4893" width="11.42578125" style="2"/>
    <col min="4894" max="4894" width="39.28515625" style="2" customWidth="1"/>
    <col min="4895" max="5117" width="11.42578125" style="2"/>
    <col min="5118" max="5118" width="35" style="2" customWidth="1"/>
    <col min="5119" max="5119" width="12.28515625" style="2" customWidth="1"/>
    <col min="5120" max="5120" width="10.7109375" style="2" customWidth="1"/>
    <col min="5121" max="5121" width="10" style="2" customWidth="1"/>
    <col min="5122" max="5122" width="10.7109375" style="2" customWidth="1"/>
    <col min="5123" max="5124" width="8" style="2" customWidth="1"/>
    <col min="5125" max="5125" width="11.42578125" style="2"/>
    <col min="5126" max="5126" width="32.28515625" style="2" customWidth="1"/>
    <col min="5127" max="5133" width="11.42578125" style="2"/>
    <col min="5134" max="5134" width="37.28515625" style="2" customWidth="1"/>
    <col min="5135" max="5141" width="11.42578125" style="2"/>
    <col min="5142" max="5142" width="36.140625" style="2" customWidth="1"/>
    <col min="5143" max="5149" width="11.42578125" style="2"/>
    <col min="5150" max="5150" width="39.28515625" style="2" customWidth="1"/>
    <col min="5151" max="5373" width="11.42578125" style="2"/>
    <col min="5374" max="5374" width="35" style="2" customWidth="1"/>
    <col min="5375" max="5375" width="12.28515625" style="2" customWidth="1"/>
    <col min="5376" max="5376" width="10.7109375" style="2" customWidth="1"/>
    <col min="5377" max="5377" width="10" style="2" customWidth="1"/>
    <col min="5378" max="5378" width="10.7109375" style="2" customWidth="1"/>
    <col min="5379" max="5380" width="8" style="2" customWidth="1"/>
    <col min="5381" max="5381" width="11.42578125" style="2"/>
    <col min="5382" max="5382" width="32.28515625" style="2" customWidth="1"/>
    <col min="5383" max="5389" width="11.42578125" style="2"/>
    <col min="5390" max="5390" width="37.28515625" style="2" customWidth="1"/>
    <col min="5391" max="5397" width="11.42578125" style="2"/>
    <col min="5398" max="5398" width="36.140625" style="2" customWidth="1"/>
    <col min="5399" max="5405" width="11.42578125" style="2"/>
    <col min="5406" max="5406" width="39.28515625" style="2" customWidth="1"/>
    <col min="5407" max="5629" width="11.42578125" style="2"/>
    <col min="5630" max="5630" width="35" style="2" customWidth="1"/>
    <col min="5631" max="5631" width="12.28515625" style="2" customWidth="1"/>
    <col min="5632" max="5632" width="10.7109375" style="2" customWidth="1"/>
    <col min="5633" max="5633" width="10" style="2" customWidth="1"/>
    <col min="5634" max="5634" width="10.7109375" style="2" customWidth="1"/>
    <col min="5635" max="5636" width="8" style="2" customWidth="1"/>
    <col min="5637" max="5637" width="11.42578125" style="2"/>
    <col min="5638" max="5638" width="32.28515625" style="2" customWidth="1"/>
    <col min="5639" max="5645" width="11.42578125" style="2"/>
    <col min="5646" max="5646" width="37.28515625" style="2" customWidth="1"/>
    <col min="5647" max="5653" width="11.42578125" style="2"/>
    <col min="5654" max="5654" width="36.140625" style="2" customWidth="1"/>
    <col min="5655" max="5661" width="11.42578125" style="2"/>
    <col min="5662" max="5662" width="39.28515625" style="2" customWidth="1"/>
    <col min="5663" max="5885" width="11.42578125" style="2"/>
    <col min="5886" max="5886" width="35" style="2" customWidth="1"/>
    <col min="5887" max="5887" width="12.28515625" style="2" customWidth="1"/>
    <col min="5888" max="5888" width="10.7109375" style="2" customWidth="1"/>
    <col min="5889" max="5889" width="10" style="2" customWidth="1"/>
    <col min="5890" max="5890" width="10.7109375" style="2" customWidth="1"/>
    <col min="5891" max="5892" width="8" style="2" customWidth="1"/>
    <col min="5893" max="5893" width="11.42578125" style="2"/>
    <col min="5894" max="5894" width="32.28515625" style="2" customWidth="1"/>
    <col min="5895" max="5901" width="11.42578125" style="2"/>
    <col min="5902" max="5902" width="37.28515625" style="2" customWidth="1"/>
    <col min="5903" max="5909" width="11.42578125" style="2"/>
    <col min="5910" max="5910" width="36.140625" style="2" customWidth="1"/>
    <col min="5911" max="5917" width="11.42578125" style="2"/>
    <col min="5918" max="5918" width="39.28515625" style="2" customWidth="1"/>
    <col min="5919" max="6141" width="11.42578125" style="2"/>
    <col min="6142" max="6142" width="35" style="2" customWidth="1"/>
    <col min="6143" max="6143" width="12.28515625" style="2" customWidth="1"/>
    <col min="6144" max="6144" width="10.7109375" style="2" customWidth="1"/>
    <col min="6145" max="6145" width="10" style="2" customWidth="1"/>
    <col min="6146" max="6146" width="10.7109375" style="2" customWidth="1"/>
    <col min="6147" max="6148" width="8" style="2" customWidth="1"/>
    <col min="6149" max="6149" width="11.42578125" style="2"/>
    <col min="6150" max="6150" width="32.28515625" style="2" customWidth="1"/>
    <col min="6151" max="6157" width="11.42578125" style="2"/>
    <col min="6158" max="6158" width="37.28515625" style="2" customWidth="1"/>
    <col min="6159" max="6165" width="11.42578125" style="2"/>
    <col min="6166" max="6166" width="36.140625" style="2" customWidth="1"/>
    <col min="6167" max="6173" width="11.42578125" style="2"/>
    <col min="6174" max="6174" width="39.28515625" style="2" customWidth="1"/>
    <col min="6175" max="6397" width="11.42578125" style="2"/>
    <col min="6398" max="6398" width="35" style="2" customWidth="1"/>
    <col min="6399" max="6399" width="12.28515625" style="2" customWidth="1"/>
    <col min="6400" max="6400" width="10.7109375" style="2" customWidth="1"/>
    <col min="6401" max="6401" width="10" style="2" customWidth="1"/>
    <col min="6402" max="6402" width="10.7109375" style="2" customWidth="1"/>
    <col min="6403" max="6404" width="8" style="2" customWidth="1"/>
    <col min="6405" max="6405" width="11.42578125" style="2"/>
    <col min="6406" max="6406" width="32.28515625" style="2" customWidth="1"/>
    <col min="6407" max="6413" width="11.42578125" style="2"/>
    <col min="6414" max="6414" width="37.28515625" style="2" customWidth="1"/>
    <col min="6415" max="6421" width="11.42578125" style="2"/>
    <col min="6422" max="6422" width="36.140625" style="2" customWidth="1"/>
    <col min="6423" max="6429" width="11.42578125" style="2"/>
    <col min="6430" max="6430" width="39.28515625" style="2" customWidth="1"/>
    <col min="6431" max="6653" width="11.42578125" style="2"/>
    <col min="6654" max="6654" width="35" style="2" customWidth="1"/>
    <col min="6655" max="6655" width="12.28515625" style="2" customWidth="1"/>
    <col min="6656" max="6656" width="10.7109375" style="2" customWidth="1"/>
    <col min="6657" max="6657" width="10" style="2" customWidth="1"/>
    <col min="6658" max="6658" width="10.7109375" style="2" customWidth="1"/>
    <col min="6659" max="6660" width="8" style="2" customWidth="1"/>
    <col min="6661" max="6661" width="11.42578125" style="2"/>
    <col min="6662" max="6662" width="32.28515625" style="2" customWidth="1"/>
    <col min="6663" max="6669" width="11.42578125" style="2"/>
    <col min="6670" max="6670" width="37.28515625" style="2" customWidth="1"/>
    <col min="6671" max="6677" width="11.42578125" style="2"/>
    <col min="6678" max="6678" width="36.140625" style="2" customWidth="1"/>
    <col min="6679" max="6685" width="11.42578125" style="2"/>
    <col min="6686" max="6686" width="39.28515625" style="2" customWidth="1"/>
    <col min="6687" max="6909" width="11.42578125" style="2"/>
    <col min="6910" max="6910" width="35" style="2" customWidth="1"/>
    <col min="6911" max="6911" width="12.28515625" style="2" customWidth="1"/>
    <col min="6912" max="6912" width="10.7109375" style="2" customWidth="1"/>
    <col min="6913" max="6913" width="10" style="2" customWidth="1"/>
    <col min="6914" max="6914" width="10.7109375" style="2" customWidth="1"/>
    <col min="6915" max="6916" width="8" style="2" customWidth="1"/>
    <col min="6917" max="6917" width="11.42578125" style="2"/>
    <col min="6918" max="6918" width="32.28515625" style="2" customWidth="1"/>
    <col min="6919" max="6925" width="11.42578125" style="2"/>
    <col min="6926" max="6926" width="37.28515625" style="2" customWidth="1"/>
    <col min="6927" max="6933" width="11.42578125" style="2"/>
    <col min="6934" max="6934" width="36.140625" style="2" customWidth="1"/>
    <col min="6935" max="6941" width="11.42578125" style="2"/>
    <col min="6942" max="6942" width="39.28515625" style="2" customWidth="1"/>
    <col min="6943" max="7165" width="11.42578125" style="2"/>
    <col min="7166" max="7166" width="35" style="2" customWidth="1"/>
    <col min="7167" max="7167" width="12.28515625" style="2" customWidth="1"/>
    <col min="7168" max="7168" width="10.7109375" style="2" customWidth="1"/>
    <col min="7169" max="7169" width="10" style="2" customWidth="1"/>
    <col min="7170" max="7170" width="10.7109375" style="2" customWidth="1"/>
    <col min="7171" max="7172" width="8" style="2" customWidth="1"/>
    <col min="7173" max="7173" width="11.42578125" style="2"/>
    <col min="7174" max="7174" width="32.28515625" style="2" customWidth="1"/>
    <col min="7175" max="7181" width="11.42578125" style="2"/>
    <col min="7182" max="7182" width="37.28515625" style="2" customWidth="1"/>
    <col min="7183" max="7189" width="11.42578125" style="2"/>
    <col min="7190" max="7190" width="36.140625" style="2" customWidth="1"/>
    <col min="7191" max="7197" width="11.42578125" style="2"/>
    <col min="7198" max="7198" width="39.28515625" style="2" customWidth="1"/>
    <col min="7199" max="7421" width="11.42578125" style="2"/>
    <col min="7422" max="7422" width="35" style="2" customWidth="1"/>
    <col min="7423" max="7423" width="12.28515625" style="2" customWidth="1"/>
    <col min="7424" max="7424" width="10.7109375" style="2" customWidth="1"/>
    <col min="7425" max="7425" width="10" style="2" customWidth="1"/>
    <col min="7426" max="7426" width="10.7109375" style="2" customWidth="1"/>
    <col min="7427" max="7428" width="8" style="2" customWidth="1"/>
    <col min="7429" max="7429" width="11.42578125" style="2"/>
    <col min="7430" max="7430" width="32.28515625" style="2" customWidth="1"/>
    <col min="7431" max="7437" width="11.42578125" style="2"/>
    <col min="7438" max="7438" width="37.28515625" style="2" customWidth="1"/>
    <col min="7439" max="7445" width="11.42578125" style="2"/>
    <col min="7446" max="7446" width="36.140625" style="2" customWidth="1"/>
    <col min="7447" max="7453" width="11.42578125" style="2"/>
    <col min="7454" max="7454" width="39.28515625" style="2" customWidth="1"/>
    <col min="7455" max="7677" width="11.42578125" style="2"/>
    <col min="7678" max="7678" width="35" style="2" customWidth="1"/>
    <col min="7679" max="7679" width="12.28515625" style="2" customWidth="1"/>
    <col min="7680" max="7680" width="10.7109375" style="2" customWidth="1"/>
    <col min="7681" max="7681" width="10" style="2" customWidth="1"/>
    <col min="7682" max="7682" width="10.7109375" style="2" customWidth="1"/>
    <col min="7683" max="7684" width="8" style="2" customWidth="1"/>
    <col min="7685" max="7685" width="11.42578125" style="2"/>
    <col min="7686" max="7686" width="32.28515625" style="2" customWidth="1"/>
    <col min="7687" max="7693" width="11.42578125" style="2"/>
    <col min="7694" max="7694" width="37.28515625" style="2" customWidth="1"/>
    <col min="7695" max="7701" width="11.42578125" style="2"/>
    <col min="7702" max="7702" width="36.140625" style="2" customWidth="1"/>
    <col min="7703" max="7709" width="11.42578125" style="2"/>
    <col min="7710" max="7710" width="39.28515625" style="2" customWidth="1"/>
    <col min="7711" max="7933" width="11.42578125" style="2"/>
    <col min="7934" max="7934" width="35" style="2" customWidth="1"/>
    <col min="7935" max="7935" width="12.28515625" style="2" customWidth="1"/>
    <col min="7936" max="7936" width="10.7109375" style="2" customWidth="1"/>
    <col min="7937" max="7937" width="10" style="2" customWidth="1"/>
    <col min="7938" max="7938" width="10.7109375" style="2" customWidth="1"/>
    <col min="7939" max="7940" width="8" style="2" customWidth="1"/>
    <col min="7941" max="7941" width="11.42578125" style="2"/>
    <col min="7942" max="7942" width="32.28515625" style="2" customWidth="1"/>
    <col min="7943" max="7949" width="11.42578125" style="2"/>
    <col min="7950" max="7950" width="37.28515625" style="2" customWidth="1"/>
    <col min="7951" max="7957" width="11.42578125" style="2"/>
    <col min="7958" max="7958" width="36.140625" style="2" customWidth="1"/>
    <col min="7959" max="7965" width="11.42578125" style="2"/>
    <col min="7966" max="7966" width="39.28515625" style="2" customWidth="1"/>
    <col min="7967" max="8189" width="11.42578125" style="2"/>
    <col min="8190" max="8190" width="35" style="2" customWidth="1"/>
    <col min="8191" max="8191" width="12.28515625" style="2" customWidth="1"/>
    <col min="8192" max="8192" width="10.7109375" style="2" customWidth="1"/>
    <col min="8193" max="8193" width="10" style="2" customWidth="1"/>
    <col min="8194" max="8194" width="10.7109375" style="2" customWidth="1"/>
    <col min="8195" max="8196" width="8" style="2" customWidth="1"/>
    <col min="8197" max="8197" width="11.42578125" style="2"/>
    <col min="8198" max="8198" width="32.28515625" style="2" customWidth="1"/>
    <col min="8199" max="8205" width="11.42578125" style="2"/>
    <col min="8206" max="8206" width="37.28515625" style="2" customWidth="1"/>
    <col min="8207" max="8213" width="11.42578125" style="2"/>
    <col min="8214" max="8214" width="36.140625" style="2" customWidth="1"/>
    <col min="8215" max="8221" width="11.42578125" style="2"/>
    <col min="8222" max="8222" width="39.28515625" style="2" customWidth="1"/>
    <col min="8223" max="8445" width="11.42578125" style="2"/>
    <col min="8446" max="8446" width="35" style="2" customWidth="1"/>
    <col min="8447" max="8447" width="12.28515625" style="2" customWidth="1"/>
    <col min="8448" max="8448" width="10.7109375" style="2" customWidth="1"/>
    <col min="8449" max="8449" width="10" style="2" customWidth="1"/>
    <col min="8450" max="8450" width="10.7109375" style="2" customWidth="1"/>
    <col min="8451" max="8452" width="8" style="2" customWidth="1"/>
    <col min="8453" max="8453" width="11.42578125" style="2"/>
    <col min="8454" max="8454" width="32.28515625" style="2" customWidth="1"/>
    <col min="8455" max="8461" width="11.42578125" style="2"/>
    <col min="8462" max="8462" width="37.28515625" style="2" customWidth="1"/>
    <col min="8463" max="8469" width="11.42578125" style="2"/>
    <col min="8470" max="8470" width="36.140625" style="2" customWidth="1"/>
    <col min="8471" max="8477" width="11.42578125" style="2"/>
    <col min="8478" max="8478" width="39.28515625" style="2" customWidth="1"/>
    <col min="8479" max="8701" width="11.42578125" style="2"/>
    <col min="8702" max="8702" width="35" style="2" customWidth="1"/>
    <col min="8703" max="8703" width="12.28515625" style="2" customWidth="1"/>
    <col min="8704" max="8704" width="10.7109375" style="2" customWidth="1"/>
    <col min="8705" max="8705" width="10" style="2" customWidth="1"/>
    <col min="8706" max="8706" width="10.7109375" style="2" customWidth="1"/>
    <col min="8707" max="8708" width="8" style="2" customWidth="1"/>
    <col min="8709" max="8709" width="11.42578125" style="2"/>
    <col min="8710" max="8710" width="32.28515625" style="2" customWidth="1"/>
    <col min="8711" max="8717" width="11.42578125" style="2"/>
    <col min="8718" max="8718" width="37.28515625" style="2" customWidth="1"/>
    <col min="8719" max="8725" width="11.42578125" style="2"/>
    <col min="8726" max="8726" width="36.140625" style="2" customWidth="1"/>
    <col min="8727" max="8733" width="11.42578125" style="2"/>
    <col min="8734" max="8734" width="39.28515625" style="2" customWidth="1"/>
    <col min="8735" max="8957" width="11.42578125" style="2"/>
    <col min="8958" max="8958" width="35" style="2" customWidth="1"/>
    <col min="8959" max="8959" width="12.28515625" style="2" customWidth="1"/>
    <col min="8960" max="8960" width="10.7109375" style="2" customWidth="1"/>
    <col min="8961" max="8961" width="10" style="2" customWidth="1"/>
    <col min="8962" max="8962" width="10.7109375" style="2" customWidth="1"/>
    <col min="8963" max="8964" width="8" style="2" customWidth="1"/>
    <col min="8965" max="8965" width="11.42578125" style="2"/>
    <col min="8966" max="8966" width="32.28515625" style="2" customWidth="1"/>
    <col min="8967" max="8973" width="11.42578125" style="2"/>
    <col min="8974" max="8974" width="37.28515625" style="2" customWidth="1"/>
    <col min="8975" max="8981" width="11.42578125" style="2"/>
    <col min="8982" max="8982" width="36.140625" style="2" customWidth="1"/>
    <col min="8983" max="8989" width="11.42578125" style="2"/>
    <col min="8990" max="8990" width="39.28515625" style="2" customWidth="1"/>
    <col min="8991" max="9213" width="11.42578125" style="2"/>
    <col min="9214" max="9214" width="35" style="2" customWidth="1"/>
    <col min="9215" max="9215" width="12.28515625" style="2" customWidth="1"/>
    <col min="9216" max="9216" width="10.7109375" style="2" customWidth="1"/>
    <col min="9217" max="9217" width="10" style="2" customWidth="1"/>
    <col min="9218" max="9218" width="10.7109375" style="2" customWidth="1"/>
    <col min="9219" max="9220" width="8" style="2" customWidth="1"/>
    <col min="9221" max="9221" width="11.42578125" style="2"/>
    <col min="9222" max="9222" width="32.28515625" style="2" customWidth="1"/>
    <col min="9223" max="9229" width="11.42578125" style="2"/>
    <col min="9230" max="9230" width="37.28515625" style="2" customWidth="1"/>
    <col min="9231" max="9237" width="11.42578125" style="2"/>
    <col min="9238" max="9238" width="36.140625" style="2" customWidth="1"/>
    <col min="9239" max="9245" width="11.42578125" style="2"/>
    <col min="9246" max="9246" width="39.28515625" style="2" customWidth="1"/>
    <col min="9247" max="9469" width="11.42578125" style="2"/>
    <col min="9470" max="9470" width="35" style="2" customWidth="1"/>
    <col min="9471" max="9471" width="12.28515625" style="2" customWidth="1"/>
    <col min="9472" max="9472" width="10.7109375" style="2" customWidth="1"/>
    <col min="9473" max="9473" width="10" style="2" customWidth="1"/>
    <col min="9474" max="9474" width="10.7109375" style="2" customWidth="1"/>
    <col min="9475" max="9476" width="8" style="2" customWidth="1"/>
    <col min="9477" max="9477" width="11.42578125" style="2"/>
    <col min="9478" max="9478" width="32.28515625" style="2" customWidth="1"/>
    <col min="9479" max="9485" width="11.42578125" style="2"/>
    <col min="9486" max="9486" width="37.28515625" style="2" customWidth="1"/>
    <col min="9487" max="9493" width="11.42578125" style="2"/>
    <col min="9494" max="9494" width="36.140625" style="2" customWidth="1"/>
    <col min="9495" max="9501" width="11.42578125" style="2"/>
    <col min="9502" max="9502" width="39.28515625" style="2" customWidth="1"/>
    <col min="9503" max="9725" width="11.42578125" style="2"/>
    <col min="9726" max="9726" width="35" style="2" customWidth="1"/>
    <col min="9727" max="9727" width="12.28515625" style="2" customWidth="1"/>
    <col min="9728" max="9728" width="10.7109375" style="2" customWidth="1"/>
    <col min="9729" max="9729" width="10" style="2" customWidth="1"/>
    <col min="9730" max="9730" width="10.7109375" style="2" customWidth="1"/>
    <col min="9731" max="9732" width="8" style="2" customWidth="1"/>
    <col min="9733" max="9733" width="11.42578125" style="2"/>
    <col min="9734" max="9734" width="32.28515625" style="2" customWidth="1"/>
    <col min="9735" max="9741" width="11.42578125" style="2"/>
    <col min="9742" max="9742" width="37.28515625" style="2" customWidth="1"/>
    <col min="9743" max="9749" width="11.42578125" style="2"/>
    <col min="9750" max="9750" width="36.140625" style="2" customWidth="1"/>
    <col min="9751" max="9757" width="11.42578125" style="2"/>
    <col min="9758" max="9758" width="39.28515625" style="2" customWidth="1"/>
    <col min="9759" max="9981" width="11.42578125" style="2"/>
    <col min="9982" max="9982" width="35" style="2" customWidth="1"/>
    <col min="9983" max="9983" width="12.28515625" style="2" customWidth="1"/>
    <col min="9984" max="9984" width="10.7109375" style="2" customWidth="1"/>
    <col min="9985" max="9985" width="10" style="2" customWidth="1"/>
    <col min="9986" max="9986" width="10.7109375" style="2" customWidth="1"/>
    <col min="9987" max="9988" width="8" style="2" customWidth="1"/>
    <col min="9989" max="9989" width="11.42578125" style="2"/>
    <col min="9990" max="9990" width="32.28515625" style="2" customWidth="1"/>
    <col min="9991" max="9997" width="11.42578125" style="2"/>
    <col min="9998" max="9998" width="37.28515625" style="2" customWidth="1"/>
    <col min="9999" max="10005" width="11.42578125" style="2"/>
    <col min="10006" max="10006" width="36.140625" style="2" customWidth="1"/>
    <col min="10007" max="10013" width="11.42578125" style="2"/>
    <col min="10014" max="10014" width="39.28515625" style="2" customWidth="1"/>
    <col min="10015" max="10237" width="11.42578125" style="2"/>
    <col min="10238" max="10238" width="35" style="2" customWidth="1"/>
    <col min="10239" max="10239" width="12.28515625" style="2" customWidth="1"/>
    <col min="10240" max="10240" width="10.7109375" style="2" customWidth="1"/>
    <col min="10241" max="10241" width="10" style="2" customWidth="1"/>
    <col min="10242" max="10242" width="10.7109375" style="2" customWidth="1"/>
    <col min="10243" max="10244" width="8" style="2" customWidth="1"/>
    <col min="10245" max="10245" width="11.42578125" style="2"/>
    <col min="10246" max="10246" width="32.28515625" style="2" customWidth="1"/>
    <col min="10247" max="10253" width="11.42578125" style="2"/>
    <col min="10254" max="10254" width="37.28515625" style="2" customWidth="1"/>
    <col min="10255" max="10261" width="11.42578125" style="2"/>
    <col min="10262" max="10262" width="36.140625" style="2" customWidth="1"/>
    <col min="10263" max="10269" width="11.42578125" style="2"/>
    <col min="10270" max="10270" width="39.28515625" style="2" customWidth="1"/>
    <col min="10271" max="10493" width="11.42578125" style="2"/>
    <col min="10494" max="10494" width="35" style="2" customWidth="1"/>
    <col min="10495" max="10495" width="12.28515625" style="2" customWidth="1"/>
    <col min="10496" max="10496" width="10.7109375" style="2" customWidth="1"/>
    <col min="10497" max="10497" width="10" style="2" customWidth="1"/>
    <col min="10498" max="10498" width="10.7109375" style="2" customWidth="1"/>
    <col min="10499" max="10500" width="8" style="2" customWidth="1"/>
    <col min="10501" max="10501" width="11.42578125" style="2"/>
    <col min="10502" max="10502" width="32.28515625" style="2" customWidth="1"/>
    <col min="10503" max="10509" width="11.42578125" style="2"/>
    <col min="10510" max="10510" width="37.28515625" style="2" customWidth="1"/>
    <col min="10511" max="10517" width="11.42578125" style="2"/>
    <col min="10518" max="10518" width="36.140625" style="2" customWidth="1"/>
    <col min="10519" max="10525" width="11.42578125" style="2"/>
    <col min="10526" max="10526" width="39.28515625" style="2" customWidth="1"/>
    <col min="10527" max="10749" width="11.42578125" style="2"/>
    <col min="10750" max="10750" width="35" style="2" customWidth="1"/>
    <col min="10751" max="10751" width="12.28515625" style="2" customWidth="1"/>
    <col min="10752" max="10752" width="10.7109375" style="2" customWidth="1"/>
    <col min="10753" max="10753" width="10" style="2" customWidth="1"/>
    <col min="10754" max="10754" width="10.7109375" style="2" customWidth="1"/>
    <col min="10755" max="10756" width="8" style="2" customWidth="1"/>
    <col min="10757" max="10757" width="11.42578125" style="2"/>
    <col min="10758" max="10758" width="32.28515625" style="2" customWidth="1"/>
    <col min="10759" max="10765" width="11.42578125" style="2"/>
    <col min="10766" max="10766" width="37.28515625" style="2" customWidth="1"/>
    <col min="10767" max="10773" width="11.42578125" style="2"/>
    <col min="10774" max="10774" width="36.140625" style="2" customWidth="1"/>
    <col min="10775" max="10781" width="11.42578125" style="2"/>
    <col min="10782" max="10782" width="39.28515625" style="2" customWidth="1"/>
    <col min="10783" max="11005" width="11.42578125" style="2"/>
    <col min="11006" max="11006" width="35" style="2" customWidth="1"/>
    <col min="11007" max="11007" width="12.28515625" style="2" customWidth="1"/>
    <col min="11008" max="11008" width="10.7109375" style="2" customWidth="1"/>
    <col min="11009" max="11009" width="10" style="2" customWidth="1"/>
    <col min="11010" max="11010" width="10.7109375" style="2" customWidth="1"/>
    <col min="11011" max="11012" width="8" style="2" customWidth="1"/>
    <col min="11013" max="11013" width="11.42578125" style="2"/>
    <col min="11014" max="11014" width="32.28515625" style="2" customWidth="1"/>
    <col min="11015" max="11021" width="11.42578125" style="2"/>
    <col min="11022" max="11022" width="37.28515625" style="2" customWidth="1"/>
    <col min="11023" max="11029" width="11.42578125" style="2"/>
    <col min="11030" max="11030" width="36.140625" style="2" customWidth="1"/>
    <col min="11031" max="11037" width="11.42578125" style="2"/>
    <col min="11038" max="11038" width="39.28515625" style="2" customWidth="1"/>
    <col min="11039" max="11261" width="11.42578125" style="2"/>
    <col min="11262" max="11262" width="35" style="2" customWidth="1"/>
    <col min="11263" max="11263" width="12.28515625" style="2" customWidth="1"/>
    <col min="11264" max="11264" width="10.7109375" style="2" customWidth="1"/>
    <col min="11265" max="11265" width="10" style="2" customWidth="1"/>
    <col min="11266" max="11266" width="10.7109375" style="2" customWidth="1"/>
    <col min="11267" max="11268" width="8" style="2" customWidth="1"/>
    <col min="11269" max="11269" width="11.42578125" style="2"/>
    <col min="11270" max="11270" width="32.28515625" style="2" customWidth="1"/>
    <col min="11271" max="11277" width="11.42578125" style="2"/>
    <col min="11278" max="11278" width="37.28515625" style="2" customWidth="1"/>
    <col min="11279" max="11285" width="11.42578125" style="2"/>
    <col min="11286" max="11286" width="36.140625" style="2" customWidth="1"/>
    <col min="11287" max="11293" width="11.42578125" style="2"/>
    <col min="11294" max="11294" width="39.28515625" style="2" customWidth="1"/>
    <col min="11295" max="11517" width="11.42578125" style="2"/>
    <col min="11518" max="11518" width="35" style="2" customWidth="1"/>
    <col min="11519" max="11519" width="12.28515625" style="2" customWidth="1"/>
    <col min="11520" max="11520" width="10.7109375" style="2" customWidth="1"/>
    <col min="11521" max="11521" width="10" style="2" customWidth="1"/>
    <col min="11522" max="11522" width="10.7109375" style="2" customWidth="1"/>
    <col min="11523" max="11524" width="8" style="2" customWidth="1"/>
    <col min="11525" max="11525" width="11.42578125" style="2"/>
    <col min="11526" max="11526" width="32.28515625" style="2" customWidth="1"/>
    <col min="11527" max="11533" width="11.42578125" style="2"/>
    <col min="11534" max="11534" width="37.28515625" style="2" customWidth="1"/>
    <col min="11535" max="11541" width="11.42578125" style="2"/>
    <col min="11542" max="11542" width="36.140625" style="2" customWidth="1"/>
    <col min="11543" max="11549" width="11.42578125" style="2"/>
    <col min="11550" max="11550" width="39.28515625" style="2" customWidth="1"/>
    <col min="11551" max="11773" width="11.42578125" style="2"/>
    <col min="11774" max="11774" width="35" style="2" customWidth="1"/>
    <col min="11775" max="11775" width="12.28515625" style="2" customWidth="1"/>
    <col min="11776" max="11776" width="10.7109375" style="2" customWidth="1"/>
    <col min="11777" max="11777" width="10" style="2" customWidth="1"/>
    <col min="11778" max="11778" width="10.7109375" style="2" customWidth="1"/>
    <col min="11779" max="11780" width="8" style="2" customWidth="1"/>
    <col min="11781" max="11781" width="11.42578125" style="2"/>
    <col min="11782" max="11782" width="32.28515625" style="2" customWidth="1"/>
    <col min="11783" max="11789" width="11.42578125" style="2"/>
    <col min="11790" max="11790" width="37.28515625" style="2" customWidth="1"/>
    <col min="11791" max="11797" width="11.42578125" style="2"/>
    <col min="11798" max="11798" width="36.140625" style="2" customWidth="1"/>
    <col min="11799" max="11805" width="11.42578125" style="2"/>
    <col min="11806" max="11806" width="39.28515625" style="2" customWidth="1"/>
    <col min="11807" max="12029" width="11.42578125" style="2"/>
    <col min="12030" max="12030" width="35" style="2" customWidth="1"/>
    <col min="12031" max="12031" width="12.28515625" style="2" customWidth="1"/>
    <col min="12032" max="12032" width="10.7109375" style="2" customWidth="1"/>
    <col min="12033" max="12033" width="10" style="2" customWidth="1"/>
    <col min="12034" max="12034" width="10.7109375" style="2" customWidth="1"/>
    <col min="12035" max="12036" width="8" style="2" customWidth="1"/>
    <col min="12037" max="12037" width="11.42578125" style="2"/>
    <col min="12038" max="12038" width="32.28515625" style="2" customWidth="1"/>
    <col min="12039" max="12045" width="11.42578125" style="2"/>
    <col min="12046" max="12046" width="37.28515625" style="2" customWidth="1"/>
    <col min="12047" max="12053" width="11.42578125" style="2"/>
    <col min="12054" max="12054" width="36.140625" style="2" customWidth="1"/>
    <col min="12055" max="12061" width="11.42578125" style="2"/>
    <col min="12062" max="12062" width="39.28515625" style="2" customWidth="1"/>
    <col min="12063" max="12285" width="11.42578125" style="2"/>
    <col min="12286" max="12286" width="35" style="2" customWidth="1"/>
    <col min="12287" max="12287" width="12.28515625" style="2" customWidth="1"/>
    <col min="12288" max="12288" width="10.7109375" style="2" customWidth="1"/>
    <col min="12289" max="12289" width="10" style="2" customWidth="1"/>
    <col min="12290" max="12290" width="10.7109375" style="2" customWidth="1"/>
    <col min="12291" max="12292" width="8" style="2" customWidth="1"/>
    <col min="12293" max="12293" width="11.42578125" style="2"/>
    <col min="12294" max="12294" width="32.28515625" style="2" customWidth="1"/>
    <col min="12295" max="12301" width="11.42578125" style="2"/>
    <col min="12302" max="12302" width="37.28515625" style="2" customWidth="1"/>
    <col min="12303" max="12309" width="11.42578125" style="2"/>
    <col min="12310" max="12310" width="36.140625" style="2" customWidth="1"/>
    <col min="12311" max="12317" width="11.42578125" style="2"/>
    <col min="12318" max="12318" width="39.28515625" style="2" customWidth="1"/>
    <col min="12319" max="12541" width="11.42578125" style="2"/>
    <col min="12542" max="12542" width="35" style="2" customWidth="1"/>
    <col min="12543" max="12543" width="12.28515625" style="2" customWidth="1"/>
    <col min="12544" max="12544" width="10.7109375" style="2" customWidth="1"/>
    <col min="12545" max="12545" width="10" style="2" customWidth="1"/>
    <col min="12546" max="12546" width="10.7109375" style="2" customWidth="1"/>
    <col min="12547" max="12548" width="8" style="2" customWidth="1"/>
    <col min="12549" max="12549" width="11.42578125" style="2"/>
    <col min="12550" max="12550" width="32.28515625" style="2" customWidth="1"/>
    <col min="12551" max="12557" width="11.42578125" style="2"/>
    <col min="12558" max="12558" width="37.28515625" style="2" customWidth="1"/>
    <col min="12559" max="12565" width="11.42578125" style="2"/>
    <col min="12566" max="12566" width="36.140625" style="2" customWidth="1"/>
    <col min="12567" max="12573" width="11.42578125" style="2"/>
    <col min="12574" max="12574" width="39.28515625" style="2" customWidth="1"/>
    <col min="12575" max="12797" width="11.42578125" style="2"/>
    <col min="12798" max="12798" width="35" style="2" customWidth="1"/>
    <col min="12799" max="12799" width="12.28515625" style="2" customWidth="1"/>
    <col min="12800" max="12800" width="10.7109375" style="2" customWidth="1"/>
    <col min="12801" max="12801" width="10" style="2" customWidth="1"/>
    <col min="12802" max="12802" width="10.7109375" style="2" customWidth="1"/>
    <col min="12803" max="12804" width="8" style="2" customWidth="1"/>
    <col min="12805" max="12805" width="11.42578125" style="2"/>
    <col min="12806" max="12806" width="32.28515625" style="2" customWidth="1"/>
    <col min="12807" max="12813" width="11.42578125" style="2"/>
    <col min="12814" max="12814" width="37.28515625" style="2" customWidth="1"/>
    <col min="12815" max="12821" width="11.42578125" style="2"/>
    <col min="12822" max="12822" width="36.140625" style="2" customWidth="1"/>
    <col min="12823" max="12829" width="11.42578125" style="2"/>
    <col min="12830" max="12830" width="39.28515625" style="2" customWidth="1"/>
    <col min="12831" max="13053" width="11.42578125" style="2"/>
    <col min="13054" max="13054" width="35" style="2" customWidth="1"/>
    <col min="13055" max="13055" width="12.28515625" style="2" customWidth="1"/>
    <col min="13056" max="13056" width="10.7109375" style="2" customWidth="1"/>
    <col min="13057" max="13057" width="10" style="2" customWidth="1"/>
    <col min="13058" max="13058" width="10.7109375" style="2" customWidth="1"/>
    <col min="13059" max="13060" width="8" style="2" customWidth="1"/>
    <col min="13061" max="13061" width="11.42578125" style="2"/>
    <col min="13062" max="13062" width="32.28515625" style="2" customWidth="1"/>
    <col min="13063" max="13069" width="11.42578125" style="2"/>
    <col min="13070" max="13070" width="37.28515625" style="2" customWidth="1"/>
    <col min="13071" max="13077" width="11.42578125" style="2"/>
    <col min="13078" max="13078" width="36.140625" style="2" customWidth="1"/>
    <col min="13079" max="13085" width="11.42578125" style="2"/>
    <col min="13086" max="13086" width="39.28515625" style="2" customWidth="1"/>
    <col min="13087" max="13309" width="11.42578125" style="2"/>
    <col min="13310" max="13310" width="35" style="2" customWidth="1"/>
    <col min="13311" max="13311" width="12.28515625" style="2" customWidth="1"/>
    <col min="13312" max="13312" width="10.7109375" style="2" customWidth="1"/>
    <col min="13313" max="13313" width="10" style="2" customWidth="1"/>
    <col min="13314" max="13314" width="10.7109375" style="2" customWidth="1"/>
    <col min="13315" max="13316" width="8" style="2" customWidth="1"/>
    <col min="13317" max="13317" width="11.42578125" style="2"/>
    <col min="13318" max="13318" width="32.28515625" style="2" customWidth="1"/>
    <col min="13319" max="13325" width="11.42578125" style="2"/>
    <col min="13326" max="13326" width="37.28515625" style="2" customWidth="1"/>
    <col min="13327" max="13333" width="11.42578125" style="2"/>
    <col min="13334" max="13334" width="36.140625" style="2" customWidth="1"/>
    <col min="13335" max="13341" width="11.42578125" style="2"/>
    <col min="13342" max="13342" width="39.28515625" style="2" customWidth="1"/>
    <col min="13343" max="13565" width="11.42578125" style="2"/>
    <col min="13566" max="13566" width="35" style="2" customWidth="1"/>
    <col min="13567" max="13567" width="12.28515625" style="2" customWidth="1"/>
    <col min="13568" max="13568" width="10.7109375" style="2" customWidth="1"/>
    <col min="13569" max="13569" width="10" style="2" customWidth="1"/>
    <col min="13570" max="13570" width="10.7109375" style="2" customWidth="1"/>
    <col min="13571" max="13572" width="8" style="2" customWidth="1"/>
    <col min="13573" max="13573" width="11.42578125" style="2"/>
    <col min="13574" max="13574" width="32.28515625" style="2" customWidth="1"/>
    <col min="13575" max="13581" width="11.42578125" style="2"/>
    <col min="13582" max="13582" width="37.28515625" style="2" customWidth="1"/>
    <col min="13583" max="13589" width="11.42578125" style="2"/>
    <col min="13590" max="13590" width="36.140625" style="2" customWidth="1"/>
    <col min="13591" max="13597" width="11.42578125" style="2"/>
    <col min="13598" max="13598" width="39.28515625" style="2" customWidth="1"/>
    <col min="13599" max="13821" width="11.42578125" style="2"/>
    <col min="13822" max="13822" width="35" style="2" customWidth="1"/>
    <col min="13823" max="13823" width="12.28515625" style="2" customWidth="1"/>
    <col min="13824" max="13824" width="10.7109375" style="2" customWidth="1"/>
    <col min="13825" max="13825" width="10" style="2" customWidth="1"/>
    <col min="13826" max="13826" width="10.7109375" style="2" customWidth="1"/>
    <col min="13827" max="13828" width="8" style="2" customWidth="1"/>
    <col min="13829" max="13829" width="11.42578125" style="2"/>
    <col min="13830" max="13830" width="32.28515625" style="2" customWidth="1"/>
    <col min="13831" max="13837" width="11.42578125" style="2"/>
    <col min="13838" max="13838" width="37.28515625" style="2" customWidth="1"/>
    <col min="13839" max="13845" width="11.42578125" style="2"/>
    <col min="13846" max="13846" width="36.140625" style="2" customWidth="1"/>
    <col min="13847" max="13853" width="11.42578125" style="2"/>
    <col min="13854" max="13854" width="39.28515625" style="2" customWidth="1"/>
    <col min="13855" max="14077" width="11.42578125" style="2"/>
    <col min="14078" max="14078" width="35" style="2" customWidth="1"/>
    <col min="14079" max="14079" width="12.28515625" style="2" customWidth="1"/>
    <col min="14080" max="14080" width="10.7109375" style="2" customWidth="1"/>
    <col min="14081" max="14081" width="10" style="2" customWidth="1"/>
    <col min="14082" max="14082" width="10.7109375" style="2" customWidth="1"/>
    <col min="14083" max="14084" width="8" style="2" customWidth="1"/>
    <col min="14085" max="14085" width="11.42578125" style="2"/>
    <col min="14086" max="14086" width="32.28515625" style="2" customWidth="1"/>
    <col min="14087" max="14093" width="11.42578125" style="2"/>
    <col min="14094" max="14094" width="37.28515625" style="2" customWidth="1"/>
    <col min="14095" max="14101" width="11.42578125" style="2"/>
    <col min="14102" max="14102" width="36.140625" style="2" customWidth="1"/>
    <col min="14103" max="14109" width="11.42578125" style="2"/>
    <col min="14110" max="14110" width="39.28515625" style="2" customWidth="1"/>
    <col min="14111" max="14333" width="11.42578125" style="2"/>
    <col min="14334" max="14334" width="35" style="2" customWidth="1"/>
    <col min="14335" max="14335" width="12.28515625" style="2" customWidth="1"/>
    <col min="14336" max="14336" width="10.7109375" style="2" customWidth="1"/>
    <col min="14337" max="14337" width="10" style="2" customWidth="1"/>
    <col min="14338" max="14338" width="10.7109375" style="2" customWidth="1"/>
    <col min="14339" max="14340" width="8" style="2" customWidth="1"/>
    <col min="14341" max="14341" width="11.42578125" style="2"/>
    <col min="14342" max="14342" width="32.28515625" style="2" customWidth="1"/>
    <col min="14343" max="14349" width="11.42578125" style="2"/>
    <col min="14350" max="14350" width="37.28515625" style="2" customWidth="1"/>
    <col min="14351" max="14357" width="11.42578125" style="2"/>
    <col min="14358" max="14358" width="36.140625" style="2" customWidth="1"/>
    <col min="14359" max="14365" width="11.42578125" style="2"/>
    <col min="14366" max="14366" width="39.28515625" style="2" customWidth="1"/>
    <col min="14367" max="14589" width="11.42578125" style="2"/>
    <col min="14590" max="14590" width="35" style="2" customWidth="1"/>
    <col min="14591" max="14591" width="12.28515625" style="2" customWidth="1"/>
    <col min="14592" max="14592" width="10.7109375" style="2" customWidth="1"/>
    <col min="14593" max="14593" width="10" style="2" customWidth="1"/>
    <col min="14594" max="14594" width="10.7109375" style="2" customWidth="1"/>
    <col min="14595" max="14596" width="8" style="2" customWidth="1"/>
    <col min="14597" max="14597" width="11.42578125" style="2"/>
    <col min="14598" max="14598" width="32.28515625" style="2" customWidth="1"/>
    <col min="14599" max="14605" width="11.42578125" style="2"/>
    <col min="14606" max="14606" width="37.28515625" style="2" customWidth="1"/>
    <col min="14607" max="14613" width="11.42578125" style="2"/>
    <col min="14614" max="14614" width="36.140625" style="2" customWidth="1"/>
    <col min="14615" max="14621" width="11.42578125" style="2"/>
    <col min="14622" max="14622" width="39.28515625" style="2" customWidth="1"/>
    <col min="14623" max="14845" width="11.42578125" style="2"/>
    <col min="14846" max="14846" width="35" style="2" customWidth="1"/>
    <col min="14847" max="14847" width="12.28515625" style="2" customWidth="1"/>
    <col min="14848" max="14848" width="10.7109375" style="2" customWidth="1"/>
    <col min="14849" max="14849" width="10" style="2" customWidth="1"/>
    <col min="14850" max="14850" width="10.7109375" style="2" customWidth="1"/>
    <col min="14851" max="14852" width="8" style="2" customWidth="1"/>
    <col min="14853" max="14853" width="11.42578125" style="2"/>
    <col min="14854" max="14854" width="32.28515625" style="2" customWidth="1"/>
    <col min="14855" max="14861" width="11.42578125" style="2"/>
    <col min="14862" max="14862" width="37.28515625" style="2" customWidth="1"/>
    <col min="14863" max="14869" width="11.42578125" style="2"/>
    <col min="14870" max="14870" width="36.140625" style="2" customWidth="1"/>
    <col min="14871" max="14877" width="11.42578125" style="2"/>
    <col min="14878" max="14878" width="39.28515625" style="2" customWidth="1"/>
    <col min="14879" max="15101" width="11.42578125" style="2"/>
    <col min="15102" max="15102" width="35" style="2" customWidth="1"/>
    <col min="15103" max="15103" width="12.28515625" style="2" customWidth="1"/>
    <col min="15104" max="15104" width="10.7109375" style="2" customWidth="1"/>
    <col min="15105" max="15105" width="10" style="2" customWidth="1"/>
    <col min="15106" max="15106" width="10.7109375" style="2" customWidth="1"/>
    <col min="15107" max="15108" width="8" style="2" customWidth="1"/>
    <col min="15109" max="15109" width="11.42578125" style="2"/>
    <col min="15110" max="15110" width="32.28515625" style="2" customWidth="1"/>
    <col min="15111" max="15117" width="11.42578125" style="2"/>
    <col min="15118" max="15118" width="37.28515625" style="2" customWidth="1"/>
    <col min="15119" max="15125" width="11.42578125" style="2"/>
    <col min="15126" max="15126" width="36.140625" style="2" customWidth="1"/>
    <col min="15127" max="15133" width="11.42578125" style="2"/>
    <col min="15134" max="15134" width="39.28515625" style="2" customWidth="1"/>
    <col min="15135" max="15357" width="11.42578125" style="2"/>
    <col min="15358" max="15358" width="35" style="2" customWidth="1"/>
    <col min="15359" max="15359" width="12.28515625" style="2" customWidth="1"/>
    <col min="15360" max="15360" width="10.7109375" style="2" customWidth="1"/>
    <col min="15361" max="15361" width="10" style="2" customWidth="1"/>
    <col min="15362" max="15362" width="10.7109375" style="2" customWidth="1"/>
    <col min="15363" max="15364" width="8" style="2" customWidth="1"/>
    <col min="15365" max="15365" width="11.42578125" style="2"/>
    <col min="15366" max="15366" width="32.28515625" style="2" customWidth="1"/>
    <col min="15367" max="15373" width="11.42578125" style="2"/>
    <col min="15374" max="15374" width="37.28515625" style="2" customWidth="1"/>
    <col min="15375" max="15381" width="11.42578125" style="2"/>
    <col min="15382" max="15382" width="36.140625" style="2" customWidth="1"/>
    <col min="15383" max="15389" width="11.42578125" style="2"/>
    <col min="15390" max="15390" width="39.28515625" style="2" customWidth="1"/>
    <col min="15391" max="15613" width="11.42578125" style="2"/>
    <col min="15614" max="15614" width="35" style="2" customWidth="1"/>
    <col min="15615" max="15615" width="12.28515625" style="2" customWidth="1"/>
    <col min="15616" max="15616" width="10.7109375" style="2" customWidth="1"/>
    <col min="15617" max="15617" width="10" style="2" customWidth="1"/>
    <col min="15618" max="15618" width="10.7109375" style="2" customWidth="1"/>
    <col min="15619" max="15620" width="8" style="2" customWidth="1"/>
    <col min="15621" max="15621" width="11.42578125" style="2"/>
    <col min="15622" max="15622" width="32.28515625" style="2" customWidth="1"/>
    <col min="15623" max="15629" width="11.42578125" style="2"/>
    <col min="15630" max="15630" width="37.28515625" style="2" customWidth="1"/>
    <col min="15631" max="15637" width="11.42578125" style="2"/>
    <col min="15638" max="15638" width="36.140625" style="2" customWidth="1"/>
    <col min="15639" max="15645" width="11.42578125" style="2"/>
    <col min="15646" max="15646" width="39.28515625" style="2" customWidth="1"/>
    <col min="15647" max="15869" width="11.42578125" style="2"/>
    <col min="15870" max="15870" width="35" style="2" customWidth="1"/>
    <col min="15871" max="15871" width="12.28515625" style="2" customWidth="1"/>
    <col min="15872" max="15872" width="10.7109375" style="2" customWidth="1"/>
    <col min="15873" max="15873" width="10" style="2" customWidth="1"/>
    <col min="15874" max="15874" width="10.7109375" style="2" customWidth="1"/>
    <col min="15875" max="15876" width="8" style="2" customWidth="1"/>
    <col min="15877" max="15877" width="11.42578125" style="2"/>
    <col min="15878" max="15878" width="32.28515625" style="2" customWidth="1"/>
    <col min="15879" max="15885" width="11.42578125" style="2"/>
    <col min="15886" max="15886" width="37.28515625" style="2" customWidth="1"/>
    <col min="15887" max="15893" width="11.42578125" style="2"/>
    <col min="15894" max="15894" width="36.140625" style="2" customWidth="1"/>
    <col min="15895" max="15901" width="11.42578125" style="2"/>
    <col min="15902" max="15902" width="39.28515625" style="2" customWidth="1"/>
    <col min="15903" max="16125" width="11.42578125" style="2"/>
    <col min="16126" max="16126" width="35" style="2" customWidth="1"/>
    <col min="16127" max="16127" width="12.28515625" style="2" customWidth="1"/>
    <col min="16128" max="16128" width="10.7109375" style="2" customWidth="1"/>
    <col min="16129" max="16129" width="10" style="2" customWidth="1"/>
    <col min="16130" max="16130" width="10.7109375" style="2" customWidth="1"/>
    <col min="16131" max="16132" width="8" style="2" customWidth="1"/>
    <col min="16133" max="16133" width="11.42578125" style="2"/>
    <col min="16134" max="16134" width="32.28515625" style="2" customWidth="1"/>
    <col min="16135" max="16141" width="11.42578125" style="2"/>
    <col min="16142" max="16142" width="37.28515625" style="2" customWidth="1"/>
    <col min="16143" max="16149" width="11.42578125" style="2"/>
    <col min="16150" max="16150" width="36.140625" style="2" customWidth="1"/>
    <col min="16151" max="16157" width="11.42578125" style="2"/>
    <col min="16158" max="16158" width="39.28515625" style="2" customWidth="1"/>
    <col min="16159" max="16384" width="11.42578125" style="2"/>
  </cols>
  <sheetData>
    <row r="1" spans="1:9" x14ac:dyDescent="0.2">
      <c r="A1" s="121" t="s">
        <v>58</v>
      </c>
      <c r="B1" s="121"/>
      <c r="C1" s="121"/>
      <c r="D1" s="121"/>
      <c r="E1" s="121"/>
      <c r="F1" s="121"/>
      <c r="G1" s="121"/>
    </row>
    <row r="2" spans="1:9" x14ac:dyDescent="0.2">
      <c r="A2" s="3" t="s">
        <v>1</v>
      </c>
      <c r="B2" s="3"/>
      <c r="C2" s="3"/>
      <c r="D2" s="3"/>
      <c r="E2" s="3"/>
      <c r="F2" s="3"/>
      <c r="G2" s="3"/>
    </row>
    <row r="3" spans="1:9" x14ac:dyDescent="0.2">
      <c r="A3" s="4" t="s">
        <v>3</v>
      </c>
      <c r="B3" s="4"/>
      <c r="C3" s="4"/>
      <c r="D3" s="4"/>
      <c r="E3" s="4"/>
      <c r="F3" s="4"/>
      <c r="G3" s="4"/>
    </row>
    <row r="4" spans="1:9" x14ac:dyDescent="0.2">
      <c r="A4" s="122"/>
      <c r="B4" s="122"/>
      <c r="C4" s="122"/>
      <c r="D4" s="122"/>
      <c r="E4" s="122"/>
      <c r="F4" s="122"/>
      <c r="G4" s="122"/>
    </row>
    <row r="5" spans="1:9" s="123" customFormat="1" ht="12.75" customHeight="1" x14ac:dyDescent="0.2">
      <c r="A5" s="7" t="s">
        <v>4</v>
      </c>
      <c r="B5" s="8" t="s">
        <v>5</v>
      </c>
      <c r="C5" s="9"/>
      <c r="D5" s="10"/>
      <c r="E5" s="11" t="s">
        <v>6</v>
      </c>
      <c r="F5" s="9"/>
      <c r="G5" s="12"/>
      <c r="H5" s="2"/>
    </row>
    <row r="6" spans="1:9" s="124" customFormat="1" ht="25.5" customHeight="1" x14ac:dyDescent="0.2">
      <c r="A6" s="13"/>
      <c r="B6" s="14" t="s">
        <v>7</v>
      </c>
      <c r="C6" s="15" t="s">
        <v>8</v>
      </c>
      <c r="D6" s="10"/>
      <c r="E6" s="11" t="s">
        <v>9</v>
      </c>
      <c r="F6" s="10"/>
      <c r="G6" s="16">
        <v>2015</v>
      </c>
      <c r="H6" s="2"/>
    </row>
    <row r="7" spans="1:9" s="123" customFormat="1" x14ac:dyDescent="0.2">
      <c r="A7" s="17"/>
      <c r="B7" s="18"/>
      <c r="C7" s="19" t="s">
        <v>10</v>
      </c>
      <c r="D7" s="20" t="s">
        <v>11</v>
      </c>
      <c r="E7" s="20" t="s">
        <v>12</v>
      </c>
      <c r="F7" s="19" t="s">
        <v>13</v>
      </c>
      <c r="G7" s="21" t="s">
        <v>14</v>
      </c>
      <c r="H7" s="2"/>
    </row>
    <row r="8" spans="1:9" ht="15" x14ac:dyDescent="0.25">
      <c r="A8" s="125" t="s">
        <v>58</v>
      </c>
      <c r="B8" s="126">
        <f>B10+B16+B19+B23+B26+B28</f>
        <v>1236888612</v>
      </c>
      <c r="C8" s="126">
        <f>C10+C16+C19+C23+C26+C28</f>
        <v>965550536</v>
      </c>
      <c r="D8" s="126">
        <f>D10+D16+D19+D23+D26+D28</f>
        <v>1171962039</v>
      </c>
      <c r="E8" s="126">
        <f>D8-C8</f>
        <v>206411503</v>
      </c>
      <c r="F8" s="24">
        <f>(D8*100/C8)-100</f>
        <v>21.377597060336569</v>
      </c>
      <c r="G8" s="127">
        <f>(D8/1.033)/B8*100-100</f>
        <v>-8.2760746585260279</v>
      </c>
      <c r="H8" s="26"/>
    </row>
    <row r="9" spans="1:9" s="1" customFormat="1" x14ac:dyDescent="0.2">
      <c r="A9" s="128"/>
      <c r="B9" s="128"/>
      <c r="C9" s="128"/>
      <c r="D9" s="128"/>
      <c r="E9" s="128"/>
      <c r="F9" s="128"/>
      <c r="G9" s="128"/>
      <c r="H9" s="2"/>
    </row>
    <row r="10" spans="1:9" x14ac:dyDescent="0.2">
      <c r="A10" s="129" t="s">
        <v>59</v>
      </c>
      <c r="B10" s="130">
        <f>B11+B12+B13+B14</f>
        <v>35324041</v>
      </c>
      <c r="C10" s="131">
        <f>SUM(C11:C14)</f>
        <v>34717318</v>
      </c>
      <c r="D10" s="131">
        <f>D11+D12+D13+D14</f>
        <v>34383383</v>
      </c>
      <c r="E10" s="132">
        <f>D10-C10</f>
        <v>-333935</v>
      </c>
      <c r="F10" s="35">
        <f>(D10*100/C10)-100</f>
        <v>-0.96186865586794568</v>
      </c>
      <c r="G10" s="25">
        <f>(D10/1.033)/B10*100-100</f>
        <v>-5.772449129454472</v>
      </c>
    </row>
    <row r="11" spans="1:9" x14ac:dyDescent="0.2">
      <c r="A11" s="133" t="s">
        <v>60</v>
      </c>
      <c r="B11" s="134">
        <v>4456988</v>
      </c>
      <c r="C11" s="46">
        <v>3722994</v>
      </c>
      <c r="D11" s="46">
        <v>3323863</v>
      </c>
      <c r="E11" s="37">
        <f>D11-C11</f>
        <v>-399131</v>
      </c>
      <c r="F11" s="38">
        <f>(D11*100/C11)-100</f>
        <v>-10.720699523018297</v>
      </c>
      <c r="G11" s="39">
        <f>(D11/1.033)/B11*100-100</f>
        <v>-27.805962814884239</v>
      </c>
      <c r="I11" s="51"/>
    </row>
    <row r="12" spans="1:9" x14ac:dyDescent="0.2">
      <c r="A12" s="133" t="s">
        <v>61</v>
      </c>
      <c r="B12" s="134">
        <v>2186807</v>
      </c>
      <c r="C12" s="46">
        <v>2065732</v>
      </c>
      <c r="D12" s="46">
        <v>1736725</v>
      </c>
      <c r="E12" s="37">
        <f>D12-C12</f>
        <v>-329007</v>
      </c>
      <c r="F12" s="47">
        <f>(D12*100/C12)-100</f>
        <v>-15.926896615824319</v>
      </c>
      <c r="G12" s="135">
        <f>(D12/1.033)/B12*100-100</f>
        <v>-23.118777758568498</v>
      </c>
      <c r="H12" s="58"/>
    </row>
    <row r="13" spans="1:9" ht="22.5" x14ac:dyDescent="0.2">
      <c r="A13" s="116" t="s">
        <v>62</v>
      </c>
      <c r="B13" s="134">
        <v>28523132</v>
      </c>
      <c r="C13" s="46">
        <v>28319150</v>
      </c>
      <c r="D13" s="46">
        <v>29062600</v>
      </c>
      <c r="E13" s="37">
        <f>D13-C13</f>
        <v>743450</v>
      </c>
      <c r="F13" s="38">
        <f>(D13*100/C13)-100</f>
        <v>2.6252553484126508</v>
      </c>
      <c r="G13" s="39">
        <f>(D13/1.033)/B13*100-100</f>
        <v>-1.3636640126001396</v>
      </c>
    </row>
    <row r="14" spans="1:9" x14ac:dyDescent="0.2">
      <c r="A14" s="116" t="s">
        <v>63</v>
      </c>
      <c r="B14" s="134">
        <v>157114</v>
      </c>
      <c r="C14" s="46">
        <v>609442</v>
      </c>
      <c r="D14" s="46">
        <v>260195</v>
      </c>
      <c r="E14" s="37">
        <f>D14-C14</f>
        <v>-349247</v>
      </c>
      <c r="F14" s="47">
        <f>(D14*100/C14)-100</f>
        <v>-57.306027480875947</v>
      </c>
      <c r="G14" s="135">
        <f>(D14/1.033)/B14*100-100</f>
        <v>60.318536502453441</v>
      </c>
    </row>
    <row r="15" spans="1:9" x14ac:dyDescent="0.2">
      <c r="A15" s="116"/>
      <c r="B15" s="134"/>
      <c r="C15" s="46"/>
      <c r="D15" s="46"/>
      <c r="E15" s="37"/>
      <c r="F15" s="38"/>
      <c r="G15" s="39"/>
    </row>
    <row r="16" spans="1:9" x14ac:dyDescent="0.2">
      <c r="A16" s="136" t="s">
        <v>64</v>
      </c>
      <c r="B16" s="137">
        <f>B17</f>
        <v>168889235</v>
      </c>
      <c r="C16" s="137">
        <f t="shared" ref="C16:D16" si="0">C17</f>
        <v>11358302</v>
      </c>
      <c r="D16" s="137">
        <f t="shared" si="0"/>
        <v>57668632</v>
      </c>
      <c r="E16" s="34">
        <f t="shared" ref="E16:E29" si="1">D16-C16</f>
        <v>46310330</v>
      </c>
      <c r="F16" s="35">
        <f>(D16*100/C16)-100</f>
        <v>407.7222986323132</v>
      </c>
      <c r="G16" s="25">
        <f t="shared" ref="G16:G29" si="2">(D16/1.033)/B16*100-100</f>
        <v>-66.944984946923981</v>
      </c>
    </row>
    <row r="17" spans="1:7" x14ac:dyDescent="0.2">
      <c r="A17" s="133" t="s">
        <v>65</v>
      </c>
      <c r="B17" s="46">
        <v>168889235</v>
      </c>
      <c r="C17" s="46">
        <v>11358302</v>
      </c>
      <c r="D17" s="46">
        <v>57668632</v>
      </c>
      <c r="E17" s="37">
        <f t="shared" si="1"/>
        <v>46310330</v>
      </c>
      <c r="F17" s="38">
        <f t="shared" ref="F17:F29" si="3">(D17*100/C17)-100</f>
        <v>407.7222986323132</v>
      </c>
      <c r="G17" s="39">
        <f t="shared" si="2"/>
        <v>-66.944984946923981</v>
      </c>
    </row>
    <row r="18" spans="1:7" x14ac:dyDescent="0.2">
      <c r="A18" s="133"/>
      <c r="B18" s="134"/>
      <c r="C18" s="46"/>
      <c r="D18" s="46"/>
      <c r="E18" s="37"/>
      <c r="F18" s="38"/>
      <c r="G18" s="39"/>
    </row>
    <row r="19" spans="1:7" ht="33.75" x14ac:dyDescent="0.2">
      <c r="A19" s="136" t="s">
        <v>66</v>
      </c>
      <c r="B19" s="137">
        <f>B20+B21</f>
        <v>42340381</v>
      </c>
      <c r="C19" s="137">
        <f>C20+C21</f>
        <v>40081061</v>
      </c>
      <c r="D19" s="137">
        <f>D20+D21</f>
        <v>43376939</v>
      </c>
      <c r="E19" s="34">
        <f>D19-C19</f>
        <v>3295878</v>
      </c>
      <c r="F19" s="35">
        <f t="shared" ref="F19" si="4">(D19*100/C19)-100</f>
        <v>8.2230308224625048</v>
      </c>
      <c r="G19" s="25">
        <f t="shared" si="2"/>
        <v>-0.82463249257533278</v>
      </c>
    </row>
    <row r="20" spans="1:7" ht="22.5" x14ac:dyDescent="0.2">
      <c r="A20" s="116" t="s">
        <v>67</v>
      </c>
      <c r="B20" s="134">
        <v>3570170</v>
      </c>
      <c r="C20" s="46">
        <v>3119218</v>
      </c>
      <c r="D20" s="46">
        <v>3616806</v>
      </c>
      <c r="E20" s="37">
        <f>D20-C20</f>
        <v>497588</v>
      </c>
      <c r="F20" s="38">
        <f>(D20*100/C20)-100</f>
        <v>15.952331642097477</v>
      </c>
      <c r="G20" s="39">
        <f t="shared" si="2"/>
        <v>-1.93004033982659</v>
      </c>
    </row>
    <row r="21" spans="1:7" x14ac:dyDescent="0.2">
      <c r="A21" s="133" t="s">
        <v>68</v>
      </c>
      <c r="B21" s="134">
        <v>38770211</v>
      </c>
      <c r="C21" s="46">
        <v>36961843</v>
      </c>
      <c r="D21" s="46">
        <v>39760133</v>
      </c>
      <c r="E21" s="37">
        <f>D21-C21</f>
        <v>2798290</v>
      </c>
      <c r="F21" s="38">
        <f>(D21*100/C21)-100</f>
        <v>7.5707534388910176</v>
      </c>
      <c r="G21" s="39">
        <f t="shared" si="2"/>
        <v>-0.72284057986119876</v>
      </c>
    </row>
    <row r="22" spans="1:7" x14ac:dyDescent="0.2">
      <c r="A22" s="133"/>
      <c r="B22" s="134"/>
      <c r="C22" s="46"/>
      <c r="D22" s="46"/>
      <c r="E22" s="37"/>
      <c r="F22" s="38"/>
      <c r="G22" s="39"/>
    </row>
    <row r="23" spans="1:7" ht="31.5" customHeight="1" x14ac:dyDescent="0.2">
      <c r="A23" s="136" t="s">
        <v>69</v>
      </c>
      <c r="B23" s="137">
        <f>B24</f>
        <v>860950738</v>
      </c>
      <c r="C23" s="137">
        <f>C24</f>
        <v>734951454</v>
      </c>
      <c r="D23" s="137">
        <f>D24</f>
        <v>891265257</v>
      </c>
      <c r="E23" s="34">
        <f>D23-C23</f>
        <v>156313803</v>
      </c>
      <c r="F23" s="35">
        <f>(D23*100/C23)-100</f>
        <v>21.268588850223566</v>
      </c>
      <c r="G23" s="25">
        <f t="shared" si="2"/>
        <v>0.2139898495296535</v>
      </c>
    </row>
    <row r="24" spans="1:7" ht="22.5" x14ac:dyDescent="0.2">
      <c r="A24" s="116" t="s">
        <v>69</v>
      </c>
      <c r="B24" s="46">
        <v>860950738</v>
      </c>
      <c r="C24" s="46">
        <v>734951454</v>
      </c>
      <c r="D24" s="46">
        <v>891265257</v>
      </c>
      <c r="E24" s="37">
        <f>D24-C24</f>
        <v>156313803</v>
      </c>
      <c r="F24" s="38">
        <f>(D24*100/C24)-100</f>
        <v>21.268588850223566</v>
      </c>
      <c r="G24" s="39">
        <f t="shared" si="2"/>
        <v>0.2139898495296535</v>
      </c>
    </row>
    <row r="25" spans="1:7" x14ac:dyDescent="0.2">
      <c r="A25" s="116"/>
      <c r="B25" s="134"/>
      <c r="C25" s="46"/>
      <c r="D25" s="46"/>
      <c r="E25" s="37"/>
      <c r="F25" s="38"/>
      <c r="G25" s="39"/>
    </row>
    <row r="26" spans="1:7" x14ac:dyDescent="0.2">
      <c r="A26" s="136" t="s">
        <v>70</v>
      </c>
      <c r="B26" s="138">
        <v>8319185</v>
      </c>
      <c r="C26" s="139">
        <v>8450964</v>
      </c>
      <c r="D26" s="139">
        <v>7581534</v>
      </c>
      <c r="E26" s="140">
        <f>D26-C26</f>
        <v>-869430</v>
      </c>
      <c r="F26" s="35">
        <f>(D26*100/C26)-100</f>
        <v>-10.287938748762869</v>
      </c>
      <c r="G26" s="25">
        <f t="shared" si="2"/>
        <v>-11.778186026501032</v>
      </c>
    </row>
    <row r="27" spans="1:7" x14ac:dyDescent="0.2">
      <c r="A27" s="133"/>
      <c r="B27" s="134"/>
      <c r="C27" s="46"/>
      <c r="D27" s="46"/>
      <c r="E27" s="37"/>
      <c r="F27" s="38"/>
      <c r="G27" s="39"/>
    </row>
    <row r="28" spans="1:7" x14ac:dyDescent="0.2">
      <c r="A28" s="129" t="s">
        <v>71</v>
      </c>
      <c r="B28" s="137">
        <f>B29</f>
        <v>121065032</v>
      </c>
      <c r="C28" s="137">
        <f t="shared" ref="C28:D28" si="5">C29</f>
        <v>135991437</v>
      </c>
      <c r="D28" s="137">
        <f t="shared" si="5"/>
        <v>137686294</v>
      </c>
      <c r="E28" s="34">
        <f>D28-C28</f>
        <v>1694857</v>
      </c>
      <c r="F28" s="35">
        <f>(D28*100/C28)-100</f>
        <v>1.2462968532349521</v>
      </c>
      <c r="G28" s="25">
        <f t="shared" si="2"/>
        <v>10.09603227843337</v>
      </c>
    </row>
    <row r="29" spans="1:7" x14ac:dyDescent="0.2">
      <c r="A29" s="141" t="s">
        <v>72</v>
      </c>
      <c r="B29" s="142">
        <v>121065032</v>
      </c>
      <c r="C29" s="91">
        <v>135991437</v>
      </c>
      <c r="D29" s="37">
        <v>137686294</v>
      </c>
      <c r="E29" s="37">
        <f t="shared" si="1"/>
        <v>1694857</v>
      </c>
      <c r="F29" s="38">
        <f t="shared" si="3"/>
        <v>1.2462968532349521</v>
      </c>
      <c r="G29" s="39">
        <f t="shared" si="2"/>
        <v>10.09603227843337</v>
      </c>
    </row>
    <row r="30" spans="1:7" ht="7.5" customHeight="1" x14ac:dyDescent="0.2">
      <c r="A30" s="143"/>
      <c r="B30" s="144"/>
      <c r="C30" s="145"/>
      <c r="D30" s="146"/>
      <c r="E30" s="146"/>
      <c r="F30" s="147"/>
      <c r="G30" s="148"/>
    </row>
    <row r="31" spans="1:7" x14ac:dyDescent="0.2">
      <c r="A31" s="149" t="s">
        <v>35</v>
      </c>
      <c r="B31" s="149"/>
      <c r="C31" s="149"/>
      <c r="D31" s="150"/>
      <c r="E31" s="5"/>
      <c r="F31" s="5"/>
    </row>
    <row r="32" spans="1:7" x14ac:dyDescent="0.2">
      <c r="A32" s="151"/>
      <c r="B32" s="5"/>
      <c r="C32" s="5"/>
      <c r="D32" s="5"/>
      <c r="E32" s="5"/>
      <c r="F32" s="5"/>
    </row>
    <row r="34" spans="3:3" x14ac:dyDescent="0.2">
      <c r="C34" s="58"/>
    </row>
  </sheetData>
  <mergeCells count="9">
    <mergeCell ref="A1:G1"/>
    <mergeCell ref="A2:G2"/>
    <mergeCell ref="A3:G3"/>
    <mergeCell ref="A5:A7"/>
    <mergeCell ref="B5:D5"/>
    <mergeCell ref="E5:G5"/>
    <mergeCell ref="B6:B7"/>
    <mergeCell ref="C6:D6"/>
    <mergeCell ref="E6:F6"/>
  </mergeCells>
  <pageMargins left="0.74803149606299213" right="0.47244094488188981" top="0.98425196850393704" bottom="0.98425196850393704" header="0" footer="0"/>
  <pageSetup scale="90"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D1"/>
    </sheetView>
  </sheetViews>
  <sheetFormatPr baseColWidth="10" defaultRowHeight="12.75" x14ac:dyDescent="0.2"/>
  <cols>
    <col min="1" max="1" width="35.85546875" style="700" customWidth="1"/>
    <col min="2" max="2" width="17" style="700" customWidth="1"/>
    <col min="3" max="3" width="16" style="700" customWidth="1"/>
    <col min="4" max="4" width="11" style="811" customWidth="1"/>
    <col min="5" max="16384" width="11.42578125" style="700"/>
  </cols>
  <sheetData>
    <row r="1" spans="1:6" x14ac:dyDescent="0.2">
      <c r="A1" s="699" t="s">
        <v>759</v>
      </c>
      <c r="B1" s="699"/>
      <c r="C1" s="699"/>
      <c r="D1" s="699"/>
    </row>
    <row r="2" spans="1:6" x14ac:dyDescent="0.2">
      <c r="A2" s="702" t="s">
        <v>716</v>
      </c>
      <c r="B2" s="702"/>
      <c r="C2" s="702"/>
      <c r="D2" s="702"/>
    </row>
    <row r="3" spans="1:6" x14ac:dyDescent="0.2">
      <c r="A3" s="703" t="s">
        <v>3</v>
      </c>
      <c r="B3" s="703"/>
      <c r="C3" s="703"/>
      <c r="D3" s="703"/>
    </row>
    <row r="4" spans="1:6" x14ac:dyDescent="0.2">
      <c r="A4" s="705"/>
      <c r="B4" s="705"/>
      <c r="C4" s="706"/>
      <c r="D4" s="795"/>
    </row>
    <row r="5" spans="1:6" x14ac:dyDescent="0.2">
      <c r="A5" s="772" t="s">
        <v>4</v>
      </c>
      <c r="B5" s="773" t="s">
        <v>736</v>
      </c>
      <c r="C5" s="773" t="s">
        <v>445</v>
      </c>
      <c r="D5" s="772" t="s">
        <v>750</v>
      </c>
    </row>
    <row r="6" spans="1:6" x14ac:dyDescent="0.2">
      <c r="A6" s="796"/>
      <c r="B6" s="773">
        <v>2015</v>
      </c>
      <c r="C6" s="776">
        <v>2016</v>
      </c>
      <c r="D6" s="797"/>
    </row>
    <row r="7" spans="1:6" x14ac:dyDescent="0.2">
      <c r="A7" s="778" t="s">
        <v>15</v>
      </c>
      <c r="B7" s="798">
        <v>716682833</v>
      </c>
      <c r="C7" s="798">
        <f>SUM(C9:C15)</f>
        <v>989855593</v>
      </c>
      <c r="D7" s="744">
        <f>(C7*100/B7)-100</f>
        <v>38.116269487928435</v>
      </c>
    </row>
    <row r="8" spans="1:6" x14ac:dyDescent="0.2">
      <c r="A8" s="800"/>
      <c r="B8" s="801"/>
      <c r="C8" s="802"/>
      <c r="D8" s="744"/>
    </row>
    <row r="9" spans="1:6" ht="12.75" customHeight="1" x14ac:dyDescent="0.2">
      <c r="A9" s="814" t="s">
        <v>760</v>
      </c>
      <c r="B9" s="804">
        <v>540780874</v>
      </c>
      <c r="C9" s="815">
        <v>549949488</v>
      </c>
      <c r="D9" s="738">
        <f>(C9*100/B9)-100</f>
        <v>1.6954397688258496</v>
      </c>
    </row>
    <row r="10" spans="1:6" ht="12.75" customHeight="1" x14ac:dyDescent="0.2">
      <c r="A10" s="816"/>
      <c r="B10" s="804"/>
      <c r="C10" s="815"/>
      <c r="D10" s="738"/>
    </row>
    <row r="11" spans="1:6" ht="12.75" customHeight="1" x14ac:dyDescent="0.2">
      <c r="A11" s="814" t="s">
        <v>761</v>
      </c>
      <c r="B11" s="804">
        <v>119273894</v>
      </c>
      <c r="C11" s="815">
        <v>385294644</v>
      </c>
      <c r="D11" s="738">
        <f>(C11*100/B11)-100</f>
        <v>223.03350807008951</v>
      </c>
    </row>
    <row r="12" spans="1:6" ht="12.75" customHeight="1" x14ac:dyDescent="0.2">
      <c r="A12" s="814"/>
      <c r="B12" s="804"/>
      <c r="C12" s="815"/>
      <c r="D12" s="738"/>
      <c r="F12" s="726"/>
    </row>
    <row r="13" spans="1:6" x14ac:dyDescent="0.2">
      <c r="A13" s="814" t="s">
        <v>762</v>
      </c>
      <c r="B13" s="804">
        <v>55458702</v>
      </c>
      <c r="C13" s="815">
        <v>46497349</v>
      </c>
      <c r="D13" s="738">
        <f>(C13*100/B13)-100</f>
        <v>-16.158605731522528</v>
      </c>
    </row>
    <row r="14" spans="1:6" x14ac:dyDescent="0.2">
      <c r="A14" s="814"/>
      <c r="B14" s="804"/>
      <c r="C14" s="804"/>
      <c r="D14" s="738"/>
    </row>
    <row r="15" spans="1:6" x14ac:dyDescent="0.2">
      <c r="A15" s="814" t="s">
        <v>763</v>
      </c>
      <c r="B15" s="804">
        <v>1169363</v>
      </c>
      <c r="C15" s="804">
        <v>8114112</v>
      </c>
      <c r="D15" s="738" t="s">
        <v>19</v>
      </c>
    </row>
    <row r="16" spans="1:6" x14ac:dyDescent="0.2">
      <c r="A16" s="806"/>
      <c r="B16" s="807"/>
      <c r="C16" s="807"/>
      <c r="D16" s="808"/>
    </row>
    <row r="17" spans="1:4" x14ac:dyDescent="0.2">
      <c r="A17" s="763"/>
      <c r="B17" s="763"/>
      <c r="C17" s="809"/>
      <c r="D17" s="810"/>
    </row>
  </sheetData>
  <mergeCells count="5">
    <mergeCell ref="A1:D1"/>
    <mergeCell ref="A2:D2"/>
    <mergeCell ref="A3:D3"/>
    <mergeCell ref="A5:A6"/>
    <mergeCell ref="D5:D6"/>
  </mergeCells>
  <pageMargins left="0.75" right="0.75" top="1" bottom="1" header="0" footer="0"/>
  <pageSetup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sqref="A1:D1"/>
    </sheetView>
  </sheetViews>
  <sheetFormatPr baseColWidth="10" defaultRowHeight="12.75" x14ac:dyDescent="0.2"/>
  <cols>
    <col min="1" max="1" width="27.5703125" style="700" customWidth="1"/>
    <col min="2" max="2" width="17" style="700" customWidth="1"/>
    <col min="3" max="3" width="16" style="700" customWidth="1"/>
    <col min="4" max="4" width="11" style="811" customWidth="1"/>
    <col min="5" max="6" width="11.42578125" style="700"/>
    <col min="7" max="7" width="11.7109375" style="700" bestFit="1" customWidth="1"/>
    <col min="8" max="16384" width="11.42578125" style="700"/>
  </cols>
  <sheetData>
    <row r="1" spans="1:4" x14ac:dyDescent="0.2">
      <c r="A1" s="699" t="s">
        <v>764</v>
      </c>
      <c r="B1" s="699"/>
      <c r="C1" s="699"/>
      <c r="D1" s="699"/>
    </row>
    <row r="2" spans="1:4" x14ac:dyDescent="0.2">
      <c r="A2" s="702" t="s">
        <v>716</v>
      </c>
      <c r="B2" s="702"/>
      <c r="C2" s="702"/>
      <c r="D2" s="702"/>
    </row>
    <row r="3" spans="1:4" x14ac:dyDescent="0.2">
      <c r="A3" s="703" t="s">
        <v>3</v>
      </c>
      <c r="B3" s="703"/>
      <c r="C3" s="703"/>
      <c r="D3" s="703"/>
    </row>
    <row r="4" spans="1:4" x14ac:dyDescent="0.2">
      <c r="A4" s="705"/>
      <c r="B4" s="705"/>
      <c r="C4" s="706"/>
      <c r="D4" s="795"/>
    </row>
    <row r="5" spans="1:4" x14ac:dyDescent="0.2">
      <c r="A5" s="772" t="s">
        <v>4</v>
      </c>
      <c r="B5" s="773" t="s">
        <v>736</v>
      </c>
      <c r="C5" s="773" t="s">
        <v>445</v>
      </c>
      <c r="D5" s="772" t="s">
        <v>750</v>
      </c>
    </row>
    <row r="6" spans="1:4" x14ac:dyDescent="0.2">
      <c r="A6" s="817"/>
      <c r="B6" s="773">
        <v>2015</v>
      </c>
      <c r="C6" s="776">
        <v>2016</v>
      </c>
      <c r="D6" s="818"/>
    </row>
    <row r="7" spans="1:4" x14ac:dyDescent="0.2">
      <c r="A7" s="778" t="s">
        <v>15</v>
      </c>
      <c r="B7" s="798">
        <f>SUM(B9:B10)</f>
        <v>125435288</v>
      </c>
      <c r="C7" s="798">
        <f>SUM(C9:C10)</f>
        <v>130476306</v>
      </c>
      <c r="D7" s="744">
        <f>(C7*100/B7)-100</f>
        <v>4.0188196482635732</v>
      </c>
    </row>
    <row r="8" spans="1:4" x14ac:dyDescent="0.2">
      <c r="A8" s="800"/>
      <c r="B8" s="801"/>
      <c r="C8" s="802"/>
      <c r="D8" s="744"/>
    </row>
    <row r="9" spans="1:4" ht="12.75" customHeight="1" x14ac:dyDescent="0.2">
      <c r="A9" s="812" t="s">
        <v>172</v>
      </c>
      <c r="B9" s="819">
        <v>125435288</v>
      </c>
      <c r="C9" s="726">
        <v>130476306</v>
      </c>
      <c r="D9" s="738">
        <f>(C9*100/B9)-100</f>
        <v>4.0188196482635732</v>
      </c>
    </row>
    <row r="10" spans="1:4" ht="12.75" customHeight="1" x14ac:dyDescent="0.2">
      <c r="A10" s="813"/>
      <c r="B10" s="804"/>
      <c r="C10" s="804"/>
      <c r="D10" s="738"/>
    </row>
    <row r="11" spans="1:4" x14ac:dyDescent="0.2">
      <c r="A11" s="820"/>
      <c r="B11" s="821"/>
      <c r="C11" s="821"/>
      <c r="D11" s="822"/>
    </row>
    <row r="12" spans="1:4" x14ac:dyDescent="0.2">
      <c r="A12" s="763" t="s">
        <v>440</v>
      </c>
      <c r="B12" s="823"/>
      <c r="C12" s="803"/>
      <c r="D12" s="810"/>
    </row>
  </sheetData>
  <mergeCells count="6">
    <mergeCell ref="A1:D1"/>
    <mergeCell ref="A2:D2"/>
    <mergeCell ref="A3:D3"/>
    <mergeCell ref="A5:A6"/>
    <mergeCell ref="D5:D6"/>
    <mergeCell ref="A9:A10"/>
  </mergeCells>
  <pageMargins left="0.75" right="0.75" top="1" bottom="1" header="0" footer="0"/>
  <pageSetup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sqref="A1:D1"/>
    </sheetView>
  </sheetViews>
  <sheetFormatPr baseColWidth="10" defaultRowHeight="12.75" x14ac:dyDescent="0.2"/>
  <cols>
    <col min="1" max="1" width="35.85546875" style="700" customWidth="1"/>
    <col min="2" max="2" width="21.7109375" style="700" customWidth="1"/>
    <col min="3" max="3" width="20.5703125" style="700" customWidth="1"/>
    <col min="4" max="4" width="11" style="811" customWidth="1"/>
    <col min="5" max="16384" width="11.42578125" style="700"/>
  </cols>
  <sheetData>
    <row r="1" spans="1:4" x14ac:dyDescent="0.2">
      <c r="A1" s="699" t="s">
        <v>765</v>
      </c>
      <c r="B1" s="699"/>
      <c r="C1" s="699"/>
      <c r="D1" s="699"/>
    </row>
    <row r="2" spans="1:4" x14ac:dyDescent="0.2">
      <c r="A2" s="699" t="s">
        <v>766</v>
      </c>
      <c r="B2" s="699"/>
      <c r="C2" s="699"/>
      <c r="D2" s="699"/>
    </row>
    <row r="3" spans="1:4" x14ac:dyDescent="0.2">
      <c r="A3" s="702" t="s">
        <v>716</v>
      </c>
      <c r="B3" s="702"/>
      <c r="C3" s="702"/>
      <c r="D3" s="702"/>
    </row>
    <row r="4" spans="1:4" x14ac:dyDescent="0.2">
      <c r="A4" s="703" t="s">
        <v>3</v>
      </c>
      <c r="B4" s="703"/>
      <c r="C4" s="703"/>
      <c r="D4" s="703"/>
    </row>
    <row r="5" spans="1:4" x14ac:dyDescent="0.2">
      <c r="A5" s="705"/>
      <c r="B5" s="705"/>
      <c r="C5" s="706"/>
      <c r="D5" s="795"/>
    </row>
    <row r="6" spans="1:4" x14ac:dyDescent="0.2">
      <c r="A6" s="772" t="s">
        <v>4</v>
      </c>
      <c r="B6" s="773" t="s">
        <v>736</v>
      </c>
      <c r="C6" s="773" t="s">
        <v>445</v>
      </c>
      <c r="D6" s="772" t="s">
        <v>750</v>
      </c>
    </row>
    <row r="7" spans="1:4" x14ac:dyDescent="0.2">
      <c r="A7" s="824"/>
      <c r="B7" s="773">
        <v>2015</v>
      </c>
      <c r="C7" s="776">
        <v>2016</v>
      </c>
      <c r="D7" s="825"/>
    </row>
    <row r="8" spans="1:4" x14ac:dyDescent="0.2">
      <c r="A8" s="778" t="s">
        <v>15</v>
      </c>
      <c r="B8" s="798">
        <f>SUM(B10:B11)</f>
        <v>185807349</v>
      </c>
      <c r="C8" s="798">
        <f>SUM(C10:C11)</f>
        <v>139977584</v>
      </c>
      <c r="D8" s="744">
        <f>(C8*100/B8)-100</f>
        <v>-24.665205787958371</v>
      </c>
    </row>
    <row r="9" spans="1:4" x14ac:dyDescent="0.2">
      <c r="A9" s="800"/>
      <c r="B9" s="801"/>
      <c r="C9" s="802"/>
      <c r="D9" s="744"/>
    </row>
    <row r="10" spans="1:4" ht="12.75" customHeight="1" x14ac:dyDescent="0.2">
      <c r="A10" s="814" t="s">
        <v>767</v>
      </c>
      <c r="B10" s="804">
        <v>185807349</v>
      </c>
      <c r="C10" s="804">
        <v>139977584</v>
      </c>
      <c r="D10" s="738">
        <f>(C10*100/B10)-100</f>
        <v>-24.665205787958371</v>
      </c>
    </row>
    <row r="11" spans="1:4" ht="12.75" customHeight="1" x14ac:dyDescent="0.2">
      <c r="A11" s="814"/>
      <c r="B11" s="804"/>
      <c r="C11" s="804"/>
      <c r="D11" s="738"/>
    </row>
    <row r="12" spans="1:4" x14ac:dyDescent="0.2">
      <c r="A12" s="826"/>
      <c r="B12" s="827"/>
      <c r="C12" s="827"/>
      <c r="D12" s="828"/>
    </row>
    <row r="13" spans="1:4" x14ac:dyDescent="0.2">
      <c r="A13" s="763" t="s">
        <v>440</v>
      </c>
      <c r="B13" s="763"/>
      <c r="C13" s="809"/>
      <c r="D13" s="810"/>
    </row>
  </sheetData>
  <mergeCells count="6">
    <mergeCell ref="A1:D1"/>
    <mergeCell ref="A2:D2"/>
    <mergeCell ref="A3:D3"/>
    <mergeCell ref="A4:D4"/>
    <mergeCell ref="A6:A7"/>
    <mergeCell ref="D6:D7"/>
  </mergeCells>
  <pageMargins left="0.75" right="0.75" top="1" bottom="1" header="0" footer="0"/>
  <pageSetup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115" zoomScaleNormal="115" workbookViewId="0">
      <selection activeCell="D23" sqref="D23"/>
    </sheetView>
  </sheetViews>
  <sheetFormatPr baseColWidth="10" defaultRowHeight="12.75" x14ac:dyDescent="0.2"/>
  <cols>
    <col min="1" max="1" width="35.85546875" style="700" customWidth="1"/>
    <col min="2" max="2" width="17" style="700" customWidth="1"/>
    <col min="3" max="3" width="16" style="700" customWidth="1"/>
    <col min="4" max="4" width="11" style="811" customWidth="1"/>
    <col min="5" max="5" width="11.42578125" style="700"/>
    <col min="6" max="6" width="11.7109375" style="700" customWidth="1"/>
    <col min="7" max="16384" width="11.42578125" style="700"/>
  </cols>
  <sheetData>
    <row r="1" spans="1:7" x14ac:dyDescent="0.2">
      <c r="A1" s="699" t="s">
        <v>768</v>
      </c>
      <c r="B1" s="699"/>
      <c r="C1" s="699"/>
      <c r="D1" s="699"/>
    </row>
    <row r="2" spans="1:7" x14ac:dyDescent="0.2">
      <c r="A2" s="699" t="s">
        <v>769</v>
      </c>
      <c r="B2" s="699"/>
      <c r="C2" s="699"/>
      <c r="D2" s="699"/>
    </row>
    <row r="3" spans="1:7" x14ac:dyDescent="0.2">
      <c r="A3" s="702" t="s">
        <v>716</v>
      </c>
      <c r="B3" s="702"/>
      <c r="C3" s="702"/>
      <c r="D3" s="702"/>
    </row>
    <row r="4" spans="1:7" x14ac:dyDescent="0.2">
      <c r="A4" s="703" t="s">
        <v>3</v>
      </c>
      <c r="B4" s="703"/>
      <c r="C4" s="703"/>
      <c r="D4" s="703"/>
    </row>
    <row r="5" spans="1:7" x14ac:dyDescent="0.2">
      <c r="A5" s="705"/>
      <c r="B5" s="705"/>
      <c r="C5" s="706"/>
      <c r="D5" s="795"/>
    </row>
    <row r="6" spans="1:7" x14ac:dyDescent="0.2">
      <c r="A6" s="772" t="s">
        <v>4</v>
      </c>
      <c r="B6" s="773" t="s">
        <v>736</v>
      </c>
      <c r="C6" s="773" t="s">
        <v>445</v>
      </c>
      <c r="D6" s="772" t="s">
        <v>750</v>
      </c>
    </row>
    <row r="7" spans="1:7" x14ac:dyDescent="0.2">
      <c r="A7" s="829"/>
      <c r="B7" s="773">
        <v>2015</v>
      </c>
      <c r="C7" s="776">
        <v>2016</v>
      </c>
      <c r="D7" s="830"/>
    </row>
    <row r="8" spans="1:7" x14ac:dyDescent="0.2">
      <c r="A8" s="778" t="s">
        <v>15</v>
      </c>
      <c r="B8" s="798">
        <f>B10+B12+B14</f>
        <v>1159834530</v>
      </c>
      <c r="C8" s="798">
        <f>C10+C12+C14</f>
        <v>1502207444</v>
      </c>
      <c r="D8" s="744">
        <f>(C8*100/B8)-100</f>
        <v>29.519117179585947</v>
      </c>
      <c r="G8" s="803"/>
    </row>
    <row r="9" spans="1:7" x14ac:dyDescent="0.2">
      <c r="A9" s="800"/>
      <c r="B9" s="801"/>
      <c r="C9" s="802"/>
      <c r="D9" s="744"/>
    </row>
    <row r="10" spans="1:7" ht="12.75" customHeight="1" x14ac:dyDescent="0.2">
      <c r="A10" s="814" t="s">
        <v>770</v>
      </c>
      <c r="B10" s="804">
        <v>437221593</v>
      </c>
      <c r="C10" s="804">
        <v>220221496</v>
      </c>
      <c r="D10" s="738">
        <f>(C10*100/B10)-100</f>
        <v>-49.631605683299362</v>
      </c>
    </row>
    <row r="11" spans="1:7" ht="12.75" customHeight="1" x14ac:dyDescent="0.2">
      <c r="A11" s="814"/>
      <c r="B11" s="804"/>
      <c r="C11" s="804"/>
      <c r="D11" s="738"/>
    </row>
    <row r="12" spans="1:7" ht="12.75" customHeight="1" x14ac:dyDescent="0.2">
      <c r="A12" s="814" t="s">
        <v>771</v>
      </c>
      <c r="B12" s="804">
        <v>122014649</v>
      </c>
      <c r="C12" s="804">
        <v>138537806</v>
      </c>
      <c r="D12" s="738">
        <f>(C12*100/B12)-100</f>
        <v>13.541945279045962</v>
      </c>
      <c r="F12" s="803"/>
    </row>
    <row r="13" spans="1:7" ht="12.75" customHeight="1" x14ac:dyDescent="0.2">
      <c r="A13" s="814"/>
      <c r="B13" s="804"/>
      <c r="C13" s="804"/>
      <c r="D13" s="738"/>
    </row>
    <row r="14" spans="1:7" ht="12.75" customHeight="1" x14ac:dyDescent="0.2">
      <c r="A14" s="814" t="s">
        <v>772</v>
      </c>
      <c r="B14" s="804">
        <v>600598288</v>
      </c>
      <c r="C14" s="804">
        <v>1143448142</v>
      </c>
      <c r="D14" s="738">
        <f>(C14*100/B14)-100</f>
        <v>90.384848716052289</v>
      </c>
    </row>
    <row r="15" spans="1:7" x14ac:dyDescent="0.2">
      <c r="A15" s="831"/>
      <c r="B15" s="832"/>
      <c r="C15" s="832"/>
      <c r="D15" s="833"/>
    </row>
    <row r="16" spans="1:7" x14ac:dyDescent="0.2">
      <c r="A16" s="763" t="s">
        <v>440</v>
      </c>
      <c r="B16" s="763"/>
      <c r="C16" s="809"/>
      <c r="D16" s="810"/>
    </row>
    <row r="17" spans="3:3" x14ac:dyDescent="0.2">
      <c r="C17" s="803"/>
    </row>
  </sheetData>
  <mergeCells count="6">
    <mergeCell ref="A1:D1"/>
    <mergeCell ref="A2:D2"/>
    <mergeCell ref="A3:D3"/>
    <mergeCell ref="A4:D4"/>
    <mergeCell ref="A6:A7"/>
    <mergeCell ref="D6:D7"/>
  </mergeCells>
  <pageMargins left="0.75" right="0.75" top="1" bottom="1" header="0" footer="0"/>
  <pageSetup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76"/>
  <sheetViews>
    <sheetView zoomScaleNormal="100" zoomScaleSheetLayoutView="100" workbookViewId="0">
      <selection activeCell="C16" sqref="C16"/>
    </sheetView>
  </sheetViews>
  <sheetFormatPr baseColWidth="10" defaultRowHeight="15" x14ac:dyDescent="0.25"/>
  <cols>
    <col min="1" max="1" width="4" bestFit="1" customWidth="1"/>
    <col min="2" max="2" width="43" bestFit="1" customWidth="1"/>
    <col min="3" max="3" width="25.7109375" customWidth="1"/>
    <col min="4" max="4" width="27.7109375" customWidth="1"/>
    <col min="5" max="5" width="24.28515625" customWidth="1"/>
  </cols>
  <sheetData>
    <row r="1" spans="1:5" x14ac:dyDescent="0.25">
      <c r="A1" s="834" t="s">
        <v>773</v>
      </c>
      <c r="B1" s="834"/>
      <c r="C1" s="834"/>
      <c r="D1" s="834"/>
      <c r="E1" s="834"/>
    </row>
    <row r="2" spans="1:5" x14ac:dyDescent="0.25">
      <c r="A2" s="834" t="s">
        <v>774</v>
      </c>
      <c r="B2" s="834"/>
      <c r="C2" s="834"/>
      <c r="D2" s="834"/>
      <c r="E2" s="834"/>
    </row>
    <row r="3" spans="1:5" x14ac:dyDescent="0.25">
      <c r="A3" s="834" t="s">
        <v>775</v>
      </c>
      <c r="B3" s="834"/>
      <c r="C3" s="834"/>
      <c r="D3" s="834"/>
      <c r="E3" s="834"/>
    </row>
    <row r="4" spans="1:5" x14ac:dyDescent="0.25">
      <c r="A4" s="835"/>
      <c r="B4" s="835"/>
      <c r="C4" s="836"/>
      <c r="D4" s="836"/>
      <c r="E4" s="836"/>
    </row>
    <row r="5" spans="1:5" ht="45" x14ac:dyDescent="0.25">
      <c r="A5" s="837" t="s">
        <v>776</v>
      </c>
      <c r="B5" s="837" t="s">
        <v>777</v>
      </c>
      <c r="C5" s="838" t="s">
        <v>167</v>
      </c>
      <c r="D5" s="838" t="s">
        <v>778</v>
      </c>
      <c r="E5" s="838" t="s">
        <v>779</v>
      </c>
    </row>
    <row r="6" spans="1:5" x14ac:dyDescent="0.25">
      <c r="A6" s="839"/>
      <c r="B6" s="839"/>
      <c r="C6" s="840">
        <f>SUM(C7:C576)</f>
        <v>5282870626.0000076</v>
      </c>
      <c r="D6" s="840">
        <f>SUM(D7:D576)</f>
        <v>2040133727.9955726</v>
      </c>
      <c r="E6" s="840">
        <f>SUM(E7:E576)</f>
        <v>7323004353.995574</v>
      </c>
    </row>
    <row r="7" spans="1:5" ht="16.5" x14ac:dyDescent="0.3">
      <c r="A7" s="841" t="s">
        <v>780</v>
      </c>
      <c r="B7" s="841" t="s">
        <v>781</v>
      </c>
      <c r="C7" s="842">
        <v>1814883.9671449889</v>
      </c>
      <c r="D7" s="842">
        <v>581674.66196453338</v>
      </c>
      <c r="E7" s="842">
        <f>C7+D7</f>
        <v>2396558.6291095223</v>
      </c>
    </row>
    <row r="8" spans="1:5" ht="16.5" x14ac:dyDescent="0.3">
      <c r="A8" s="841" t="s">
        <v>782</v>
      </c>
      <c r="B8" s="841" t="s">
        <v>783</v>
      </c>
      <c r="C8" s="842">
        <v>55293423.41380991</v>
      </c>
      <c r="D8" s="842">
        <v>24085301.847120002</v>
      </c>
      <c r="E8" s="842">
        <f t="shared" ref="E8:E71" si="0">C8+D8</f>
        <v>79378725.260929912</v>
      </c>
    </row>
    <row r="9" spans="1:5" ht="16.5" x14ac:dyDescent="0.3">
      <c r="A9" s="841" t="s">
        <v>784</v>
      </c>
      <c r="B9" s="841" t="s">
        <v>785</v>
      </c>
      <c r="C9" s="842">
        <v>6254940.3989145914</v>
      </c>
      <c r="D9" s="842">
        <v>1338817.602953423</v>
      </c>
      <c r="E9" s="842">
        <f t="shared" si="0"/>
        <v>7593758.0018680142</v>
      </c>
    </row>
    <row r="10" spans="1:5" ht="16.5" x14ac:dyDescent="0.3">
      <c r="A10" s="841" t="s">
        <v>786</v>
      </c>
      <c r="B10" s="841" t="s">
        <v>787</v>
      </c>
      <c r="C10" s="842">
        <v>1233683.9025348614</v>
      </c>
      <c r="D10" s="842">
        <v>543039.44456467498</v>
      </c>
      <c r="E10" s="842">
        <f t="shared" si="0"/>
        <v>1776723.3470995363</v>
      </c>
    </row>
    <row r="11" spans="1:5" ht="16.5" x14ac:dyDescent="0.3">
      <c r="A11" s="841" t="s">
        <v>788</v>
      </c>
      <c r="B11" s="841" t="s">
        <v>789</v>
      </c>
      <c r="C11" s="842">
        <v>12595256.406779788</v>
      </c>
      <c r="D11" s="842">
        <v>7915390.1647959705</v>
      </c>
      <c r="E11" s="842">
        <f t="shared" si="0"/>
        <v>20510646.571575761</v>
      </c>
    </row>
    <row r="12" spans="1:5" ht="16.5" x14ac:dyDescent="0.3">
      <c r="A12" s="841" t="s">
        <v>790</v>
      </c>
      <c r="B12" s="841" t="s">
        <v>791</v>
      </c>
      <c r="C12" s="842">
        <v>19859436.763159689</v>
      </c>
      <c r="D12" s="842">
        <v>9562216.306464931</v>
      </c>
      <c r="E12" s="842">
        <f t="shared" si="0"/>
        <v>29421653.069624618</v>
      </c>
    </row>
    <row r="13" spans="1:5" ht="16.5" x14ac:dyDescent="0.3">
      <c r="A13" s="841" t="s">
        <v>792</v>
      </c>
      <c r="B13" s="841" t="s">
        <v>793</v>
      </c>
      <c r="C13" s="842">
        <v>6469511.2706150766</v>
      </c>
      <c r="D13" s="842">
        <v>1401599.8312281929</v>
      </c>
      <c r="E13" s="842">
        <f t="shared" si="0"/>
        <v>7871111.1018432695</v>
      </c>
    </row>
    <row r="14" spans="1:5" ht="16.5" x14ac:dyDescent="0.3">
      <c r="A14" s="841" t="s">
        <v>794</v>
      </c>
      <c r="B14" s="841" t="s">
        <v>795</v>
      </c>
      <c r="C14" s="842">
        <v>1119198.4447175683</v>
      </c>
      <c r="D14" s="842">
        <v>451817.4034816763</v>
      </c>
      <c r="E14" s="842">
        <f t="shared" si="0"/>
        <v>1571015.8481992446</v>
      </c>
    </row>
    <row r="15" spans="1:5" ht="16.5" x14ac:dyDescent="0.3">
      <c r="A15" s="841" t="s">
        <v>796</v>
      </c>
      <c r="B15" s="841" t="s">
        <v>797</v>
      </c>
      <c r="C15" s="842">
        <v>9972565.0033141337</v>
      </c>
      <c r="D15" s="842">
        <v>3605953.6239867751</v>
      </c>
      <c r="E15" s="842">
        <f t="shared" si="0"/>
        <v>13578518.627300909</v>
      </c>
    </row>
    <row r="16" spans="1:5" ht="16.5" x14ac:dyDescent="0.3">
      <c r="A16" s="841" t="s">
        <v>798</v>
      </c>
      <c r="B16" s="841" t="s">
        <v>799</v>
      </c>
      <c r="C16" s="842">
        <v>8991617.8930056095</v>
      </c>
      <c r="D16" s="842">
        <v>7302056.0885732193</v>
      </c>
      <c r="E16" s="842">
        <f t="shared" si="0"/>
        <v>16293673.981578829</v>
      </c>
    </row>
    <row r="17" spans="1:5" ht="16.5" x14ac:dyDescent="0.3">
      <c r="A17" s="841" t="s">
        <v>800</v>
      </c>
      <c r="B17" s="841" t="s">
        <v>801</v>
      </c>
      <c r="C17" s="842">
        <v>1573345.5314572637</v>
      </c>
      <c r="D17" s="842">
        <v>654652.2948309324</v>
      </c>
      <c r="E17" s="842">
        <f t="shared" si="0"/>
        <v>2227997.8262881963</v>
      </c>
    </row>
    <row r="18" spans="1:5" ht="16.5" x14ac:dyDescent="0.3">
      <c r="A18" s="841" t="s">
        <v>802</v>
      </c>
      <c r="B18" s="841" t="s">
        <v>803</v>
      </c>
      <c r="C18" s="842">
        <v>22500270.242875542</v>
      </c>
      <c r="D18" s="842">
        <v>5290878.3828139286</v>
      </c>
      <c r="E18" s="842">
        <f t="shared" si="0"/>
        <v>27791148.625689469</v>
      </c>
    </row>
    <row r="19" spans="1:5" ht="16.5" x14ac:dyDescent="0.3">
      <c r="A19" s="841" t="s">
        <v>804</v>
      </c>
      <c r="B19" s="841" t="s">
        <v>805</v>
      </c>
      <c r="C19" s="842">
        <v>2251167.118955791</v>
      </c>
      <c r="D19" s="842">
        <v>1494431.673036186</v>
      </c>
      <c r="E19" s="842">
        <f t="shared" si="0"/>
        <v>3745598.791991977</v>
      </c>
    </row>
    <row r="20" spans="1:5" ht="16.5" x14ac:dyDescent="0.3">
      <c r="A20" s="841" t="s">
        <v>806</v>
      </c>
      <c r="B20" s="841" t="s">
        <v>807</v>
      </c>
      <c r="C20" s="842">
        <v>15849996.404008351</v>
      </c>
      <c r="D20" s="842">
        <v>14193076.392031278</v>
      </c>
      <c r="E20" s="842">
        <f t="shared" si="0"/>
        <v>30043072.79603963</v>
      </c>
    </row>
    <row r="21" spans="1:5" ht="16.5" x14ac:dyDescent="0.3">
      <c r="A21" s="841" t="s">
        <v>808</v>
      </c>
      <c r="B21" s="841" t="s">
        <v>809</v>
      </c>
      <c r="C21" s="842">
        <v>11482808.770520059</v>
      </c>
      <c r="D21" s="842">
        <v>2528460.33872406</v>
      </c>
      <c r="E21" s="842">
        <f t="shared" si="0"/>
        <v>14011269.109244119</v>
      </c>
    </row>
    <row r="22" spans="1:5" ht="16.5" x14ac:dyDescent="0.3">
      <c r="A22" s="841" t="s">
        <v>810</v>
      </c>
      <c r="B22" s="841" t="s">
        <v>811</v>
      </c>
      <c r="C22" s="842">
        <v>25304211.604141854</v>
      </c>
      <c r="D22" s="842">
        <v>4577736.6616415447</v>
      </c>
      <c r="E22" s="842">
        <f t="shared" si="0"/>
        <v>29881948.265783399</v>
      </c>
    </row>
    <row r="23" spans="1:5" ht="16.5" x14ac:dyDescent="0.3">
      <c r="A23" s="841" t="s">
        <v>812</v>
      </c>
      <c r="B23" s="841" t="s">
        <v>813</v>
      </c>
      <c r="C23" s="842">
        <v>6539539.1024205396</v>
      </c>
      <c r="D23" s="842">
        <v>1771853.9979768351</v>
      </c>
      <c r="E23" s="842">
        <f t="shared" si="0"/>
        <v>8311393.1003973745</v>
      </c>
    </row>
    <row r="24" spans="1:5" ht="16.5" x14ac:dyDescent="0.3">
      <c r="A24" s="841" t="s">
        <v>814</v>
      </c>
      <c r="B24" s="841" t="s">
        <v>815</v>
      </c>
      <c r="C24" s="842">
        <v>1248866.2341481932</v>
      </c>
      <c r="D24" s="842">
        <v>447524.60154835868</v>
      </c>
      <c r="E24" s="842">
        <f t="shared" si="0"/>
        <v>1696390.8356965519</v>
      </c>
    </row>
    <row r="25" spans="1:5" ht="16.5" x14ac:dyDescent="0.3">
      <c r="A25" s="841" t="s">
        <v>816</v>
      </c>
      <c r="B25" s="841" t="s">
        <v>817</v>
      </c>
      <c r="C25" s="842">
        <v>4821300.7359503116</v>
      </c>
      <c r="D25" s="842">
        <v>1647899.3421522896</v>
      </c>
      <c r="E25" s="842">
        <f t="shared" si="0"/>
        <v>6469200.0781026017</v>
      </c>
    </row>
    <row r="26" spans="1:5" ht="16.5" x14ac:dyDescent="0.3">
      <c r="A26" s="841" t="s">
        <v>818</v>
      </c>
      <c r="B26" s="841" t="s">
        <v>819</v>
      </c>
      <c r="C26" s="842">
        <v>8131115.1326621361</v>
      </c>
      <c r="D26" s="842">
        <v>2071276.9328257372</v>
      </c>
      <c r="E26" s="842">
        <f t="shared" si="0"/>
        <v>10202392.065487873</v>
      </c>
    </row>
    <row r="27" spans="1:5" ht="16.5" x14ac:dyDescent="0.3">
      <c r="A27" s="841" t="s">
        <v>820</v>
      </c>
      <c r="B27" s="841" t="s">
        <v>821</v>
      </c>
      <c r="C27" s="842">
        <v>16180718.81323201</v>
      </c>
      <c r="D27" s="842">
        <v>7870315.744496136</v>
      </c>
      <c r="E27" s="842">
        <f t="shared" si="0"/>
        <v>24051034.557728145</v>
      </c>
    </row>
    <row r="28" spans="1:5" ht="16.5" x14ac:dyDescent="0.3">
      <c r="A28" s="841" t="s">
        <v>822</v>
      </c>
      <c r="B28" s="841" t="s">
        <v>823</v>
      </c>
      <c r="C28" s="842">
        <v>1500772.4534686496</v>
      </c>
      <c r="D28" s="842">
        <v>464695.8092816291</v>
      </c>
      <c r="E28" s="842">
        <f t="shared" si="0"/>
        <v>1965468.2627502787</v>
      </c>
    </row>
    <row r="29" spans="1:5" ht="16.5" x14ac:dyDescent="0.3">
      <c r="A29" s="841" t="s">
        <v>824</v>
      </c>
      <c r="B29" s="841" t="s">
        <v>825</v>
      </c>
      <c r="C29" s="842">
        <v>27289611.235862382</v>
      </c>
      <c r="D29" s="842">
        <v>9888469.253397068</v>
      </c>
      <c r="E29" s="842">
        <f t="shared" si="0"/>
        <v>37178080.489259452</v>
      </c>
    </row>
    <row r="30" spans="1:5" ht="16.5" x14ac:dyDescent="0.3">
      <c r="A30" s="841" t="s">
        <v>826</v>
      </c>
      <c r="B30" s="841" t="s">
        <v>827</v>
      </c>
      <c r="C30" s="842">
        <v>8691463.7446364257</v>
      </c>
      <c r="D30" s="842">
        <v>2063764.5294424314</v>
      </c>
      <c r="E30" s="842">
        <f t="shared" si="0"/>
        <v>10755228.274078857</v>
      </c>
    </row>
    <row r="31" spans="1:5" ht="16.5" x14ac:dyDescent="0.3">
      <c r="A31" s="841" t="s">
        <v>828</v>
      </c>
      <c r="B31" s="841" t="s">
        <v>829</v>
      </c>
      <c r="C31" s="842">
        <v>11739918.172271246</v>
      </c>
      <c r="D31" s="842">
        <v>5958945.683686479</v>
      </c>
      <c r="E31" s="842">
        <f t="shared" si="0"/>
        <v>17698863.855957724</v>
      </c>
    </row>
    <row r="32" spans="1:5" ht="16.5" x14ac:dyDescent="0.3">
      <c r="A32" s="841" t="s">
        <v>830</v>
      </c>
      <c r="B32" s="841" t="s">
        <v>831</v>
      </c>
      <c r="C32" s="842">
        <v>13198768.776499536</v>
      </c>
      <c r="D32" s="842">
        <v>4550906.6495583095</v>
      </c>
      <c r="E32" s="842">
        <f t="shared" si="0"/>
        <v>17749675.426057845</v>
      </c>
    </row>
    <row r="33" spans="1:5" ht="16.5" x14ac:dyDescent="0.3">
      <c r="A33" s="841" t="s">
        <v>832</v>
      </c>
      <c r="B33" s="841" t="s">
        <v>833</v>
      </c>
      <c r="C33" s="842">
        <v>5738568.7489488907</v>
      </c>
      <c r="D33" s="842">
        <v>1318963.3940118293</v>
      </c>
      <c r="E33" s="842">
        <f t="shared" si="0"/>
        <v>7057532.1429607198</v>
      </c>
    </row>
    <row r="34" spans="1:5" ht="16.5" x14ac:dyDescent="0.3">
      <c r="A34" s="841" t="s">
        <v>834</v>
      </c>
      <c r="B34" s="841" t="s">
        <v>835</v>
      </c>
      <c r="C34" s="842">
        <v>22017415.435011122</v>
      </c>
      <c r="D34" s="842">
        <v>10559756.155719604</v>
      </c>
      <c r="E34" s="842">
        <f t="shared" si="0"/>
        <v>32577171.590730727</v>
      </c>
    </row>
    <row r="35" spans="1:5" ht="16.5" x14ac:dyDescent="0.3">
      <c r="A35" s="841" t="s">
        <v>836</v>
      </c>
      <c r="B35" s="841" t="s">
        <v>837</v>
      </c>
      <c r="C35" s="842">
        <v>14975088.060171314</v>
      </c>
      <c r="D35" s="842">
        <v>2287526.8302166108</v>
      </c>
      <c r="E35" s="842">
        <f t="shared" si="0"/>
        <v>17262614.890387923</v>
      </c>
    </row>
    <row r="36" spans="1:5" ht="16.5" x14ac:dyDescent="0.3">
      <c r="A36" s="841" t="s">
        <v>838</v>
      </c>
      <c r="B36" s="841" t="s">
        <v>839</v>
      </c>
      <c r="C36" s="842">
        <v>4717570.5844298797</v>
      </c>
      <c r="D36" s="842">
        <v>4459148.0082336469</v>
      </c>
      <c r="E36" s="842">
        <f t="shared" si="0"/>
        <v>9176718.5926635265</v>
      </c>
    </row>
    <row r="37" spans="1:5" ht="16.5" x14ac:dyDescent="0.3">
      <c r="A37" s="841" t="s">
        <v>840</v>
      </c>
      <c r="B37" s="841" t="s">
        <v>841</v>
      </c>
      <c r="C37" s="842">
        <v>16344240.257065089</v>
      </c>
      <c r="D37" s="842">
        <v>3950450.9791355119</v>
      </c>
      <c r="E37" s="842">
        <f t="shared" si="0"/>
        <v>20294691.236200601</v>
      </c>
    </row>
    <row r="38" spans="1:5" ht="16.5" x14ac:dyDescent="0.3">
      <c r="A38" s="841" t="s">
        <v>842</v>
      </c>
      <c r="B38" s="841" t="s">
        <v>843</v>
      </c>
      <c r="C38" s="842">
        <v>1311884.9124288333</v>
      </c>
      <c r="D38" s="842">
        <v>554308.04963963374</v>
      </c>
      <c r="E38" s="842">
        <f t="shared" si="0"/>
        <v>1866192.9620684669</v>
      </c>
    </row>
    <row r="39" spans="1:5" ht="16.5" x14ac:dyDescent="0.3">
      <c r="A39" s="841" t="s">
        <v>844</v>
      </c>
      <c r="B39" s="841" t="s">
        <v>845</v>
      </c>
      <c r="C39" s="842">
        <v>1974854.5508069128</v>
      </c>
      <c r="D39" s="842">
        <v>1305548.3879702119</v>
      </c>
      <c r="E39" s="842">
        <f t="shared" si="0"/>
        <v>3280402.9387771245</v>
      </c>
    </row>
    <row r="40" spans="1:5" ht="16.5" x14ac:dyDescent="0.3">
      <c r="A40" s="841" t="s">
        <v>846</v>
      </c>
      <c r="B40" s="841" t="s">
        <v>847</v>
      </c>
      <c r="C40" s="842">
        <v>1268510.7618123391</v>
      </c>
      <c r="D40" s="842">
        <v>764655.34437219554</v>
      </c>
      <c r="E40" s="842">
        <f t="shared" si="0"/>
        <v>2033166.1061845347</v>
      </c>
    </row>
    <row r="41" spans="1:5" ht="16.5" x14ac:dyDescent="0.3">
      <c r="A41" s="841" t="s">
        <v>848</v>
      </c>
      <c r="B41" s="841" t="s">
        <v>849</v>
      </c>
      <c r="C41" s="842">
        <v>205534.6700400569</v>
      </c>
      <c r="D41" s="842">
        <v>291910.53146559611</v>
      </c>
      <c r="E41" s="842">
        <f t="shared" si="0"/>
        <v>497445.20150565298</v>
      </c>
    </row>
    <row r="42" spans="1:5" ht="16.5" x14ac:dyDescent="0.3">
      <c r="A42" s="841" t="s">
        <v>850</v>
      </c>
      <c r="B42" s="841" t="s">
        <v>851</v>
      </c>
      <c r="C42" s="842">
        <v>7741491.4186237538</v>
      </c>
      <c r="D42" s="842">
        <v>2835932.2771979324</v>
      </c>
      <c r="E42" s="842">
        <f t="shared" si="0"/>
        <v>10577423.695821686</v>
      </c>
    </row>
    <row r="43" spans="1:5" ht="16.5" x14ac:dyDescent="0.3">
      <c r="A43" s="841" t="s">
        <v>852</v>
      </c>
      <c r="B43" s="841" t="s">
        <v>853</v>
      </c>
      <c r="C43" s="842">
        <v>10016387.734372018</v>
      </c>
      <c r="D43" s="842">
        <v>2362114.2638080036</v>
      </c>
      <c r="E43" s="842">
        <f t="shared" si="0"/>
        <v>12378501.998180021</v>
      </c>
    </row>
    <row r="44" spans="1:5" ht="16.5" x14ac:dyDescent="0.3">
      <c r="A44" s="841" t="s">
        <v>854</v>
      </c>
      <c r="B44" s="841" t="s">
        <v>855</v>
      </c>
      <c r="C44" s="842">
        <v>4486512.8515863391</v>
      </c>
      <c r="D44" s="842">
        <v>1133299.7103958435</v>
      </c>
      <c r="E44" s="842">
        <f t="shared" si="0"/>
        <v>5619812.5619821828</v>
      </c>
    </row>
    <row r="45" spans="1:5" ht="16.5" x14ac:dyDescent="0.3">
      <c r="A45" s="841" t="s">
        <v>856</v>
      </c>
      <c r="B45" s="841" t="s">
        <v>857</v>
      </c>
      <c r="C45" s="842">
        <v>44303088.520088457</v>
      </c>
      <c r="D45" s="842">
        <v>37475624.277620889</v>
      </c>
      <c r="E45" s="842">
        <f t="shared" si="0"/>
        <v>81778712.797709346</v>
      </c>
    </row>
    <row r="46" spans="1:5" ht="16.5" x14ac:dyDescent="0.3">
      <c r="A46" s="841" t="s">
        <v>858</v>
      </c>
      <c r="B46" s="841" t="s">
        <v>859</v>
      </c>
      <c r="C46" s="842">
        <v>17144577.753629256</v>
      </c>
      <c r="D46" s="842">
        <v>3216918.4487798684</v>
      </c>
      <c r="E46" s="842">
        <f t="shared" si="0"/>
        <v>20361496.202409126</v>
      </c>
    </row>
    <row r="47" spans="1:5" ht="16.5" x14ac:dyDescent="0.3">
      <c r="A47" s="841" t="s">
        <v>860</v>
      </c>
      <c r="B47" s="841" t="s">
        <v>861</v>
      </c>
      <c r="C47" s="842">
        <v>64137220.422061406</v>
      </c>
      <c r="D47" s="842">
        <v>16100153.650907623</v>
      </c>
      <c r="E47" s="842">
        <f t="shared" si="0"/>
        <v>80237374.072969034</v>
      </c>
    </row>
    <row r="48" spans="1:5" ht="16.5" x14ac:dyDescent="0.3">
      <c r="A48" s="841" t="s">
        <v>862</v>
      </c>
      <c r="B48" s="841" t="s">
        <v>863</v>
      </c>
      <c r="C48" s="842">
        <v>9060596.8987902477</v>
      </c>
      <c r="D48" s="842">
        <v>4117870.2545348979</v>
      </c>
      <c r="E48" s="842">
        <f t="shared" si="0"/>
        <v>13178467.153325146</v>
      </c>
    </row>
    <row r="49" spans="1:5" ht="16.5" x14ac:dyDescent="0.3">
      <c r="A49" s="841" t="s">
        <v>864</v>
      </c>
      <c r="B49" s="841" t="s">
        <v>865</v>
      </c>
      <c r="C49" s="842">
        <v>66286035.417028248</v>
      </c>
      <c r="D49" s="842">
        <v>49924213.284000233</v>
      </c>
      <c r="E49" s="842">
        <f t="shared" si="0"/>
        <v>116210248.70102848</v>
      </c>
    </row>
    <row r="50" spans="1:5" ht="16.5" x14ac:dyDescent="0.3">
      <c r="A50" s="841" t="s">
        <v>866</v>
      </c>
      <c r="B50" s="841" t="s">
        <v>867</v>
      </c>
      <c r="C50" s="842">
        <v>36988262.744384237</v>
      </c>
      <c r="D50" s="842">
        <v>22287691.03754326</v>
      </c>
      <c r="E50" s="842">
        <f t="shared" si="0"/>
        <v>59275953.781927496</v>
      </c>
    </row>
    <row r="51" spans="1:5" ht="16.5" x14ac:dyDescent="0.3">
      <c r="A51" s="841" t="s">
        <v>868</v>
      </c>
      <c r="B51" s="841" t="s">
        <v>869</v>
      </c>
      <c r="C51" s="842">
        <v>4124955.337755695</v>
      </c>
      <c r="D51" s="842">
        <v>4036307.0178018641</v>
      </c>
      <c r="E51" s="842">
        <f t="shared" si="0"/>
        <v>8161262.3555575591</v>
      </c>
    </row>
    <row r="52" spans="1:5" ht="16.5" x14ac:dyDescent="0.3">
      <c r="A52" s="841" t="s">
        <v>870</v>
      </c>
      <c r="B52" s="841" t="s">
        <v>871</v>
      </c>
      <c r="C52" s="842">
        <v>6282418.4810739253</v>
      </c>
      <c r="D52" s="842">
        <v>1777756.6006351465</v>
      </c>
      <c r="E52" s="842">
        <f t="shared" si="0"/>
        <v>8060175.081709072</v>
      </c>
    </row>
    <row r="53" spans="1:5" ht="16.5" x14ac:dyDescent="0.3">
      <c r="A53" s="841" t="s">
        <v>872</v>
      </c>
      <c r="B53" s="841" t="s">
        <v>873</v>
      </c>
      <c r="C53" s="842">
        <v>85507.959678732252</v>
      </c>
      <c r="D53" s="842">
        <v>49903.822474816974</v>
      </c>
      <c r="E53" s="842">
        <f t="shared" si="0"/>
        <v>135411.78215354923</v>
      </c>
    </row>
    <row r="54" spans="1:5" ht="16.5" x14ac:dyDescent="0.3">
      <c r="A54" s="841" t="s">
        <v>874</v>
      </c>
      <c r="B54" s="841" t="s">
        <v>875</v>
      </c>
      <c r="C54" s="842">
        <v>2897549.2540334682</v>
      </c>
      <c r="D54" s="842">
        <v>699726.71513076697</v>
      </c>
      <c r="E54" s="842">
        <f t="shared" si="0"/>
        <v>3597275.9691642351</v>
      </c>
    </row>
    <row r="55" spans="1:5" ht="16.5" x14ac:dyDescent="0.3">
      <c r="A55" s="841" t="s">
        <v>876</v>
      </c>
      <c r="B55" s="841" t="s">
        <v>877</v>
      </c>
      <c r="C55" s="842">
        <v>1762063.3982497398</v>
      </c>
      <c r="D55" s="842">
        <v>612260.87573942123</v>
      </c>
      <c r="E55" s="842">
        <f t="shared" si="0"/>
        <v>2374324.273989161</v>
      </c>
    </row>
    <row r="56" spans="1:5" ht="16.5" x14ac:dyDescent="0.3">
      <c r="A56" s="841" t="s">
        <v>878</v>
      </c>
      <c r="B56" s="841" t="s">
        <v>879</v>
      </c>
      <c r="C56" s="842">
        <v>9588175.1019072291</v>
      </c>
      <c r="D56" s="842">
        <v>2027275.7130092315</v>
      </c>
      <c r="E56" s="842">
        <f t="shared" si="0"/>
        <v>11615450.81491646</v>
      </c>
    </row>
    <row r="57" spans="1:5" ht="16.5" x14ac:dyDescent="0.3">
      <c r="A57" s="841" t="s">
        <v>880</v>
      </c>
      <c r="B57" s="841" t="s">
        <v>881</v>
      </c>
      <c r="C57" s="842">
        <v>11096822.577402592</v>
      </c>
      <c r="D57" s="842">
        <v>2343869.8555914038</v>
      </c>
      <c r="E57" s="842">
        <f t="shared" si="0"/>
        <v>13440692.432993995</v>
      </c>
    </row>
    <row r="58" spans="1:5" ht="16.5" x14ac:dyDescent="0.3">
      <c r="A58" s="841" t="s">
        <v>882</v>
      </c>
      <c r="B58" s="841" t="s">
        <v>883</v>
      </c>
      <c r="C58" s="842">
        <v>7784159.4801756367</v>
      </c>
      <c r="D58" s="842">
        <v>3317262.6939711673</v>
      </c>
      <c r="E58" s="842">
        <f t="shared" si="0"/>
        <v>11101422.174146805</v>
      </c>
    </row>
    <row r="59" spans="1:5" ht="16.5" x14ac:dyDescent="0.3">
      <c r="A59" s="841" t="s">
        <v>884</v>
      </c>
      <c r="B59" s="841" t="s">
        <v>885</v>
      </c>
      <c r="C59" s="842">
        <v>1103850.4519667113</v>
      </c>
      <c r="D59" s="842">
        <v>655188.89507259708</v>
      </c>
      <c r="E59" s="842">
        <f t="shared" si="0"/>
        <v>1759039.3470393084</v>
      </c>
    </row>
    <row r="60" spans="1:5" ht="16.5" x14ac:dyDescent="0.3">
      <c r="A60" s="841" t="s">
        <v>886</v>
      </c>
      <c r="B60" s="841" t="s">
        <v>887</v>
      </c>
      <c r="C60" s="842">
        <v>398815.32390135893</v>
      </c>
      <c r="D60" s="842">
        <v>219469.49884086175</v>
      </c>
      <c r="E60" s="842">
        <f t="shared" si="0"/>
        <v>618284.82274222071</v>
      </c>
    </row>
    <row r="61" spans="1:5" ht="16.5" x14ac:dyDescent="0.3">
      <c r="A61" s="841" t="s">
        <v>888</v>
      </c>
      <c r="B61" s="841" t="s">
        <v>889</v>
      </c>
      <c r="C61" s="842">
        <v>3488614.7654502895</v>
      </c>
      <c r="D61" s="842">
        <v>1894198.8530763865</v>
      </c>
      <c r="E61" s="842">
        <f t="shared" si="0"/>
        <v>5382813.6185266757</v>
      </c>
    </row>
    <row r="62" spans="1:5" ht="16.5" x14ac:dyDescent="0.3">
      <c r="A62" s="841" t="s">
        <v>890</v>
      </c>
      <c r="B62" s="841" t="s">
        <v>891</v>
      </c>
      <c r="C62" s="842">
        <v>1571114.7919097934</v>
      </c>
      <c r="D62" s="842">
        <v>778606.95065547782</v>
      </c>
      <c r="E62" s="842">
        <f t="shared" si="0"/>
        <v>2349721.7425652714</v>
      </c>
    </row>
    <row r="63" spans="1:5" ht="16.5" x14ac:dyDescent="0.3">
      <c r="A63" s="841" t="s">
        <v>892</v>
      </c>
      <c r="B63" s="841" t="s">
        <v>893</v>
      </c>
      <c r="C63" s="842">
        <v>33694355.137266874</v>
      </c>
      <c r="D63" s="842">
        <v>19794646.309999999</v>
      </c>
      <c r="E63" s="842">
        <f t="shared" si="0"/>
        <v>53489001.447266877</v>
      </c>
    </row>
    <row r="64" spans="1:5" ht="16.5" x14ac:dyDescent="0.3">
      <c r="A64" s="841" t="s">
        <v>894</v>
      </c>
      <c r="B64" s="841" t="s">
        <v>895</v>
      </c>
      <c r="C64" s="842">
        <v>26496305.650203448</v>
      </c>
      <c r="D64" s="842">
        <v>7209224.2467652271</v>
      </c>
      <c r="E64" s="842">
        <f t="shared" si="0"/>
        <v>33705529.896968678</v>
      </c>
    </row>
    <row r="65" spans="1:5" ht="16.5" x14ac:dyDescent="0.3">
      <c r="A65" s="841" t="s">
        <v>896</v>
      </c>
      <c r="B65" s="841" t="s">
        <v>897</v>
      </c>
      <c r="C65" s="842">
        <v>50644232.91321753</v>
      </c>
      <c r="D65" s="842">
        <v>22208274.201776884</v>
      </c>
      <c r="E65" s="842">
        <f t="shared" si="0"/>
        <v>72852507.114994407</v>
      </c>
    </row>
    <row r="66" spans="1:5" ht="16.5" x14ac:dyDescent="0.3">
      <c r="A66" s="841" t="s">
        <v>898</v>
      </c>
      <c r="B66" s="841" t="s">
        <v>899</v>
      </c>
      <c r="C66" s="842">
        <v>6159395.6300390838</v>
      </c>
      <c r="D66" s="842">
        <v>1486382.6694112152</v>
      </c>
      <c r="E66" s="842">
        <f t="shared" si="0"/>
        <v>7645778.2994502988</v>
      </c>
    </row>
    <row r="67" spans="1:5" ht="16.5" x14ac:dyDescent="0.3">
      <c r="A67" s="841" t="s">
        <v>900</v>
      </c>
      <c r="B67" s="841" t="s">
        <v>901</v>
      </c>
      <c r="C67" s="842">
        <v>5802716.4795229109</v>
      </c>
      <c r="D67" s="842">
        <v>1377989.4205949462</v>
      </c>
      <c r="E67" s="842">
        <f t="shared" si="0"/>
        <v>7180705.9001178574</v>
      </c>
    </row>
    <row r="68" spans="1:5" ht="16.5" x14ac:dyDescent="0.3">
      <c r="A68" s="841" t="s">
        <v>902</v>
      </c>
      <c r="B68" s="841" t="s">
        <v>903</v>
      </c>
      <c r="C68" s="842">
        <v>333413.60664424865</v>
      </c>
      <c r="D68" s="842">
        <v>314447.7416155134</v>
      </c>
      <c r="E68" s="842">
        <f t="shared" si="0"/>
        <v>647861.34825976205</v>
      </c>
    </row>
    <row r="69" spans="1:5" ht="16.5" x14ac:dyDescent="0.3">
      <c r="A69" s="841" t="s">
        <v>904</v>
      </c>
      <c r="B69" s="841" t="s">
        <v>905</v>
      </c>
      <c r="C69" s="842">
        <v>2046639.6283104583</v>
      </c>
      <c r="D69" s="842">
        <v>2083082.1381423606</v>
      </c>
      <c r="E69" s="842">
        <f t="shared" si="0"/>
        <v>4129721.7664528191</v>
      </c>
    </row>
    <row r="70" spans="1:5" ht="16.5" x14ac:dyDescent="0.3">
      <c r="A70" s="841" t="s">
        <v>906</v>
      </c>
      <c r="B70" s="841" t="s">
        <v>907</v>
      </c>
      <c r="C70" s="842">
        <v>14134699.575738806</v>
      </c>
      <c r="D70" s="842">
        <v>3965475.7859021234</v>
      </c>
      <c r="E70" s="842">
        <f t="shared" si="0"/>
        <v>18100175.36164093</v>
      </c>
    </row>
    <row r="71" spans="1:5" ht="16.5" x14ac:dyDescent="0.3">
      <c r="A71" s="841" t="s">
        <v>908</v>
      </c>
      <c r="B71" s="841" t="s">
        <v>909</v>
      </c>
      <c r="C71" s="842">
        <v>1797721.7953058321</v>
      </c>
      <c r="D71" s="842">
        <v>634261.48564767384</v>
      </c>
      <c r="E71" s="842">
        <f t="shared" si="0"/>
        <v>2431983.280953506</v>
      </c>
    </row>
    <row r="72" spans="1:5" ht="16.5" x14ac:dyDescent="0.3">
      <c r="A72" s="841" t="s">
        <v>910</v>
      </c>
      <c r="B72" s="841" t="s">
        <v>911</v>
      </c>
      <c r="C72" s="842">
        <v>7303178.8341168566</v>
      </c>
      <c r="D72" s="842">
        <v>2872421.0936311325</v>
      </c>
      <c r="E72" s="842">
        <f t="shared" ref="E72:E135" si="1">C72+D72</f>
        <v>10175599.927747989</v>
      </c>
    </row>
    <row r="73" spans="1:5" ht="16.5" x14ac:dyDescent="0.3">
      <c r="A73" s="841" t="s">
        <v>912</v>
      </c>
      <c r="B73" s="841" t="s">
        <v>913</v>
      </c>
      <c r="C73" s="842">
        <v>113993802.57794479</v>
      </c>
      <c r="D73" s="842">
        <v>141317429.84409004</v>
      </c>
      <c r="E73" s="842">
        <f t="shared" si="1"/>
        <v>255311232.42203483</v>
      </c>
    </row>
    <row r="74" spans="1:5" ht="16.5" x14ac:dyDescent="0.3">
      <c r="A74" s="841" t="s">
        <v>914</v>
      </c>
      <c r="B74" s="841" t="s">
        <v>915</v>
      </c>
      <c r="C74" s="842">
        <v>24251692.886995781</v>
      </c>
      <c r="D74" s="842">
        <v>11451585.757366333</v>
      </c>
      <c r="E74" s="842">
        <f t="shared" si="1"/>
        <v>35703278.644362114</v>
      </c>
    </row>
    <row r="75" spans="1:5" ht="16.5" x14ac:dyDescent="0.3">
      <c r="A75" s="841" t="s">
        <v>916</v>
      </c>
      <c r="B75" s="841" t="s">
        <v>917</v>
      </c>
      <c r="C75" s="842">
        <v>3802908.4672146644</v>
      </c>
      <c r="D75" s="842">
        <v>1312524.1911118531</v>
      </c>
      <c r="E75" s="842">
        <f t="shared" si="1"/>
        <v>5115432.6583265178</v>
      </c>
    </row>
    <row r="76" spans="1:5" ht="16.5" x14ac:dyDescent="0.3">
      <c r="A76" s="841" t="s">
        <v>918</v>
      </c>
      <c r="B76" s="841" t="s">
        <v>919</v>
      </c>
      <c r="C76" s="842">
        <v>13128251.491546998</v>
      </c>
      <c r="D76" s="842">
        <v>3557123.0019952878</v>
      </c>
      <c r="E76" s="842">
        <f t="shared" si="1"/>
        <v>16685374.493542286</v>
      </c>
    </row>
    <row r="77" spans="1:5" ht="16.5" x14ac:dyDescent="0.3">
      <c r="A77" s="841" t="s">
        <v>920</v>
      </c>
      <c r="B77" s="841" t="s">
        <v>921</v>
      </c>
      <c r="C77" s="842">
        <v>7546475.5183590762</v>
      </c>
      <c r="D77" s="842">
        <v>1641996.7394939782</v>
      </c>
      <c r="E77" s="842">
        <f t="shared" si="1"/>
        <v>9188472.2578530535</v>
      </c>
    </row>
    <row r="78" spans="1:5" ht="16.5" x14ac:dyDescent="0.3">
      <c r="A78" s="841" t="s">
        <v>922</v>
      </c>
      <c r="B78" s="841" t="s">
        <v>923</v>
      </c>
      <c r="C78" s="842">
        <v>10931751.053045202</v>
      </c>
      <c r="D78" s="842">
        <v>3530292.9899120526</v>
      </c>
      <c r="E78" s="842">
        <f t="shared" si="1"/>
        <v>14462044.042957254</v>
      </c>
    </row>
    <row r="79" spans="1:5" ht="16.5" x14ac:dyDescent="0.3">
      <c r="A79" s="841" t="s">
        <v>924</v>
      </c>
      <c r="B79" s="841" t="s">
        <v>925</v>
      </c>
      <c r="C79" s="842">
        <v>39844113.026197001</v>
      </c>
      <c r="D79" s="842">
        <v>17115937.908378895</v>
      </c>
      <c r="E79" s="842">
        <f t="shared" si="1"/>
        <v>56960050.9345759</v>
      </c>
    </row>
    <row r="80" spans="1:5" ht="16.5" x14ac:dyDescent="0.3">
      <c r="A80" s="841" t="s">
        <v>926</v>
      </c>
      <c r="B80" s="841" t="s">
        <v>927</v>
      </c>
      <c r="C80" s="842">
        <v>779965.96490756364</v>
      </c>
      <c r="D80" s="842">
        <v>270983.12204067281</v>
      </c>
      <c r="E80" s="842">
        <f t="shared" si="1"/>
        <v>1050949.0869482365</v>
      </c>
    </row>
    <row r="81" spans="1:5" ht="16.5" x14ac:dyDescent="0.3">
      <c r="A81" s="841" t="s">
        <v>928</v>
      </c>
      <c r="B81" s="841" t="s">
        <v>929</v>
      </c>
      <c r="C81" s="842">
        <v>2609520.7954330826</v>
      </c>
      <c r="D81" s="842">
        <v>1433259.2454864101</v>
      </c>
      <c r="E81" s="842">
        <f t="shared" si="1"/>
        <v>4042780.040919493</v>
      </c>
    </row>
    <row r="82" spans="1:5" ht="16.5" x14ac:dyDescent="0.3">
      <c r="A82" s="841" t="s">
        <v>930</v>
      </c>
      <c r="B82" s="841" t="s">
        <v>931</v>
      </c>
      <c r="C82" s="842">
        <v>3869714.9328103894</v>
      </c>
      <c r="D82" s="842">
        <v>1787415.4049851114</v>
      </c>
      <c r="E82" s="842">
        <f t="shared" si="1"/>
        <v>5657130.3377955006</v>
      </c>
    </row>
    <row r="83" spans="1:5" ht="16.5" x14ac:dyDescent="0.3">
      <c r="A83" s="841" t="s">
        <v>932</v>
      </c>
      <c r="B83" s="841" t="s">
        <v>933</v>
      </c>
      <c r="C83" s="842">
        <v>2762953.1851068959</v>
      </c>
      <c r="D83" s="842">
        <v>1914589.6622596451</v>
      </c>
      <c r="E83" s="842">
        <f t="shared" si="1"/>
        <v>4677542.8473665407</v>
      </c>
    </row>
    <row r="84" spans="1:5" ht="16.5" x14ac:dyDescent="0.3">
      <c r="A84" s="841" t="s">
        <v>934</v>
      </c>
      <c r="B84" s="841" t="s">
        <v>935</v>
      </c>
      <c r="C84" s="842">
        <v>1137489.6146048249</v>
      </c>
      <c r="D84" s="842">
        <v>585967.46389785095</v>
      </c>
      <c r="E84" s="842">
        <f t="shared" si="1"/>
        <v>1723457.078502676</v>
      </c>
    </row>
    <row r="85" spans="1:5" ht="16.5" x14ac:dyDescent="0.3">
      <c r="A85" s="841" t="s">
        <v>936</v>
      </c>
      <c r="B85" s="841" t="s">
        <v>937</v>
      </c>
      <c r="C85" s="842">
        <v>36703027.95144438</v>
      </c>
      <c r="D85" s="842">
        <v>44200298.506162889</v>
      </c>
      <c r="E85" s="842">
        <f t="shared" si="1"/>
        <v>80903326.457607269</v>
      </c>
    </row>
    <row r="86" spans="1:5" ht="16.5" x14ac:dyDescent="0.3">
      <c r="A86" s="841" t="s">
        <v>938</v>
      </c>
      <c r="B86" s="841" t="s">
        <v>939</v>
      </c>
      <c r="C86" s="842">
        <v>1938592.5898025145</v>
      </c>
      <c r="D86" s="842">
        <v>704019.51706408453</v>
      </c>
      <c r="E86" s="842">
        <f t="shared" si="1"/>
        <v>2642612.1068665991</v>
      </c>
    </row>
    <row r="87" spans="1:5" ht="16.5" x14ac:dyDescent="0.3">
      <c r="A87" s="841" t="s">
        <v>940</v>
      </c>
      <c r="B87" s="841" t="s">
        <v>941</v>
      </c>
      <c r="C87" s="842">
        <v>3386439.8732141401</v>
      </c>
      <c r="D87" s="842">
        <v>1027052.8625462333</v>
      </c>
      <c r="E87" s="842">
        <f t="shared" si="1"/>
        <v>4413492.7357603731</v>
      </c>
    </row>
    <row r="88" spans="1:5" ht="16.5" x14ac:dyDescent="0.3">
      <c r="A88" s="841" t="s">
        <v>942</v>
      </c>
      <c r="B88" s="841" t="s">
        <v>943</v>
      </c>
      <c r="C88" s="842">
        <v>5659065.8632599087</v>
      </c>
      <c r="D88" s="842">
        <v>2120644.1550588896</v>
      </c>
      <c r="E88" s="842">
        <f t="shared" si="1"/>
        <v>7779710.0183187984</v>
      </c>
    </row>
    <row r="89" spans="1:5" ht="16.5" x14ac:dyDescent="0.3">
      <c r="A89" s="841" t="s">
        <v>944</v>
      </c>
      <c r="B89" s="841" t="s">
        <v>945</v>
      </c>
      <c r="C89" s="842">
        <v>6210830.5317372466</v>
      </c>
      <c r="D89" s="842">
        <v>4340559.3548257472</v>
      </c>
      <c r="E89" s="842">
        <f t="shared" si="1"/>
        <v>10551389.886562994</v>
      </c>
    </row>
    <row r="90" spans="1:5" ht="16.5" x14ac:dyDescent="0.3">
      <c r="A90" s="841" t="s">
        <v>946</v>
      </c>
      <c r="B90" s="841" t="s">
        <v>947</v>
      </c>
      <c r="C90" s="842">
        <v>1996118.7410390028</v>
      </c>
      <c r="D90" s="842">
        <v>2088984.7408006722</v>
      </c>
      <c r="E90" s="842">
        <f t="shared" si="1"/>
        <v>4085103.481839675</v>
      </c>
    </row>
    <row r="91" spans="1:5" ht="16.5" x14ac:dyDescent="0.3">
      <c r="A91" s="841" t="s">
        <v>948</v>
      </c>
      <c r="B91" s="841" t="s">
        <v>949</v>
      </c>
      <c r="C91" s="842">
        <v>68907871.912005052</v>
      </c>
      <c r="D91" s="842">
        <v>12108384.453163924</v>
      </c>
      <c r="E91" s="842">
        <f t="shared" si="1"/>
        <v>81016256.365168974</v>
      </c>
    </row>
    <row r="92" spans="1:5" ht="16.5" x14ac:dyDescent="0.3">
      <c r="A92" s="841" t="s">
        <v>950</v>
      </c>
      <c r="B92" s="841" t="s">
        <v>951</v>
      </c>
      <c r="C92" s="842">
        <v>1987686.7156991696</v>
      </c>
      <c r="D92" s="842">
        <v>468988.61121494666</v>
      </c>
      <c r="E92" s="842">
        <f t="shared" si="1"/>
        <v>2456675.3269141163</v>
      </c>
    </row>
    <row r="93" spans="1:5" ht="16.5" x14ac:dyDescent="0.3">
      <c r="A93" s="841" t="s">
        <v>952</v>
      </c>
      <c r="B93" s="841" t="s">
        <v>953</v>
      </c>
      <c r="C93" s="842">
        <v>3978821.0839956012</v>
      </c>
      <c r="D93" s="842">
        <v>2186645.9847836476</v>
      </c>
      <c r="E93" s="842">
        <f t="shared" si="1"/>
        <v>6165467.0687792487</v>
      </c>
    </row>
    <row r="94" spans="1:5" ht="16.5" x14ac:dyDescent="0.3">
      <c r="A94" s="841" t="s">
        <v>954</v>
      </c>
      <c r="B94" s="841" t="s">
        <v>955</v>
      </c>
      <c r="C94" s="842">
        <v>6832032.0670123463</v>
      </c>
      <c r="D94" s="842">
        <v>1529847.2889860561</v>
      </c>
      <c r="E94" s="842">
        <f t="shared" si="1"/>
        <v>8361879.3559984025</v>
      </c>
    </row>
    <row r="95" spans="1:5" ht="16.5" x14ac:dyDescent="0.3">
      <c r="A95" s="841" t="s">
        <v>956</v>
      </c>
      <c r="B95" s="841" t="s">
        <v>957</v>
      </c>
      <c r="C95" s="842">
        <v>1947661.1483968606</v>
      </c>
      <c r="D95" s="842">
        <v>1154763.7200624314</v>
      </c>
      <c r="E95" s="842">
        <f t="shared" si="1"/>
        <v>3102424.8684592918</v>
      </c>
    </row>
    <row r="96" spans="1:5" ht="16.5" x14ac:dyDescent="0.3">
      <c r="A96" s="841" t="s">
        <v>958</v>
      </c>
      <c r="B96" s="841" t="s">
        <v>959</v>
      </c>
      <c r="C96" s="842">
        <v>7629245.1263803011</v>
      </c>
      <c r="D96" s="842">
        <v>3148233.6178467874</v>
      </c>
      <c r="E96" s="842">
        <f t="shared" si="1"/>
        <v>10777478.744227089</v>
      </c>
    </row>
    <row r="97" spans="1:5" ht="16.5" x14ac:dyDescent="0.3">
      <c r="A97" s="841" t="s">
        <v>960</v>
      </c>
      <c r="B97" s="841" t="s">
        <v>961</v>
      </c>
      <c r="C97" s="842">
        <v>2379981.4049533135</v>
      </c>
      <c r="D97" s="842">
        <v>2618072.5790820648</v>
      </c>
      <c r="E97" s="842">
        <f t="shared" si="1"/>
        <v>4998053.9840353783</v>
      </c>
    </row>
    <row r="98" spans="1:5" ht="16.5" x14ac:dyDescent="0.3">
      <c r="A98" s="841" t="s">
        <v>962</v>
      </c>
      <c r="B98" s="841" t="s">
        <v>963</v>
      </c>
      <c r="C98" s="842">
        <v>2070003.8879995551</v>
      </c>
      <c r="D98" s="842">
        <v>772167.74775550142</v>
      </c>
      <c r="E98" s="842">
        <f t="shared" si="1"/>
        <v>2842171.6357550565</v>
      </c>
    </row>
    <row r="99" spans="1:5" ht="16.5" x14ac:dyDescent="0.3">
      <c r="A99" s="841" t="s">
        <v>964</v>
      </c>
      <c r="B99" s="841" t="s">
        <v>965</v>
      </c>
      <c r="C99" s="842">
        <v>682079.90519276983</v>
      </c>
      <c r="D99" s="842">
        <v>270983.12204067281</v>
      </c>
      <c r="E99" s="842">
        <f t="shared" si="1"/>
        <v>953063.02723344264</v>
      </c>
    </row>
    <row r="100" spans="1:5" ht="16.5" x14ac:dyDescent="0.3">
      <c r="A100" s="841" t="s">
        <v>966</v>
      </c>
      <c r="B100" s="841" t="s">
        <v>967</v>
      </c>
      <c r="C100" s="842">
        <v>3586319.6377165383</v>
      </c>
      <c r="D100" s="842">
        <v>1018467.2586795981</v>
      </c>
      <c r="E100" s="842">
        <f t="shared" si="1"/>
        <v>4604786.8963961359</v>
      </c>
    </row>
    <row r="101" spans="1:5" ht="16.5" x14ac:dyDescent="0.3">
      <c r="A101" s="841" t="s">
        <v>968</v>
      </c>
      <c r="B101" s="841" t="s">
        <v>969</v>
      </c>
      <c r="C101" s="842">
        <v>10338006.50785866</v>
      </c>
      <c r="D101" s="842">
        <v>2141034.9642421482</v>
      </c>
      <c r="E101" s="842">
        <f t="shared" si="1"/>
        <v>12479041.472100809</v>
      </c>
    </row>
    <row r="102" spans="1:5" ht="16.5" x14ac:dyDescent="0.3">
      <c r="A102" s="841" t="s">
        <v>970</v>
      </c>
      <c r="B102" s="841" t="s">
        <v>971</v>
      </c>
      <c r="C102" s="842">
        <v>606576.56991541316</v>
      </c>
      <c r="D102" s="842">
        <v>414255.38656514738</v>
      </c>
      <c r="E102" s="842">
        <f t="shared" si="1"/>
        <v>1020831.9564805606</v>
      </c>
    </row>
    <row r="103" spans="1:5" ht="16.5" x14ac:dyDescent="0.3">
      <c r="A103" s="841" t="s">
        <v>972</v>
      </c>
      <c r="B103" s="841" t="s">
        <v>973</v>
      </c>
      <c r="C103" s="842">
        <v>2118224.6535788006</v>
      </c>
      <c r="D103" s="842">
        <v>933684.42049657553</v>
      </c>
      <c r="E103" s="842">
        <f t="shared" si="1"/>
        <v>3051909.0740753761</v>
      </c>
    </row>
    <row r="104" spans="1:5" ht="16.5" x14ac:dyDescent="0.3">
      <c r="A104" s="841" t="s">
        <v>974</v>
      </c>
      <c r="B104" s="841" t="s">
        <v>975</v>
      </c>
      <c r="C104" s="842">
        <v>10883921.674561096</v>
      </c>
      <c r="D104" s="842">
        <v>2375529.2698496212</v>
      </c>
      <c r="E104" s="842">
        <f t="shared" si="1"/>
        <v>13259450.944410717</v>
      </c>
    </row>
    <row r="105" spans="1:5" ht="16.5" x14ac:dyDescent="0.3">
      <c r="A105" s="841" t="s">
        <v>976</v>
      </c>
      <c r="B105" s="841" t="s">
        <v>977</v>
      </c>
      <c r="C105" s="842">
        <v>877601.66049044975</v>
      </c>
      <c r="D105" s="842">
        <v>254885.1147907319</v>
      </c>
      <c r="E105" s="842">
        <f t="shared" si="1"/>
        <v>1132486.7752811816</v>
      </c>
    </row>
    <row r="106" spans="1:5" ht="16.5" x14ac:dyDescent="0.3">
      <c r="A106" s="841" t="s">
        <v>978</v>
      </c>
      <c r="B106" s="841" t="s">
        <v>979</v>
      </c>
      <c r="C106" s="842">
        <v>879678.52861893375</v>
      </c>
      <c r="D106" s="842">
        <v>266690.32010735531</v>
      </c>
      <c r="E106" s="842">
        <f t="shared" si="1"/>
        <v>1146368.8487262891</v>
      </c>
    </row>
    <row r="107" spans="1:5" ht="16.5" x14ac:dyDescent="0.3">
      <c r="A107" s="841" t="s">
        <v>980</v>
      </c>
      <c r="B107" s="841" t="s">
        <v>981</v>
      </c>
      <c r="C107" s="842">
        <v>1483766.5180414934</v>
      </c>
      <c r="D107" s="842">
        <v>389571.77544857125</v>
      </c>
      <c r="E107" s="842">
        <f t="shared" si="1"/>
        <v>1873338.2934900646</v>
      </c>
    </row>
    <row r="108" spans="1:5" ht="16.5" x14ac:dyDescent="0.3">
      <c r="A108" s="841" t="s">
        <v>982</v>
      </c>
      <c r="B108" s="841" t="s">
        <v>983</v>
      </c>
      <c r="C108" s="842">
        <v>6461017.363556454</v>
      </c>
      <c r="D108" s="842">
        <v>2363724.0645329976</v>
      </c>
      <c r="E108" s="842">
        <f t="shared" si="1"/>
        <v>8824741.428089451</v>
      </c>
    </row>
    <row r="109" spans="1:5" ht="16.5" x14ac:dyDescent="0.3">
      <c r="A109" s="841" t="s">
        <v>984</v>
      </c>
      <c r="B109" s="841" t="s">
        <v>985</v>
      </c>
      <c r="C109" s="842">
        <v>6382239.498298808</v>
      </c>
      <c r="D109" s="842">
        <v>3032327.9656472122</v>
      </c>
      <c r="E109" s="842">
        <f t="shared" si="1"/>
        <v>9414567.4639460202</v>
      </c>
    </row>
    <row r="110" spans="1:5" ht="16.5" x14ac:dyDescent="0.3">
      <c r="A110" s="841" t="s">
        <v>986</v>
      </c>
      <c r="B110" s="841" t="s">
        <v>987</v>
      </c>
      <c r="C110" s="842">
        <v>5926591.3977455292</v>
      </c>
      <c r="D110" s="842">
        <v>1345793.4060950642</v>
      </c>
      <c r="E110" s="842">
        <f t="shared" si="1"/>
        <v>7272384.8038405934</v>
      </c>
    </row>
    <row r="111" spans="1:5" ht="16.5" x14ac:dyDescent="0.3">
      <c r="A111" s="841" t="s">
        <v>988</v>
      </c>
      <c r="B111" s="841" t="s">
        <v>989</v>
      </c>
      <c r="C111" s="842">
        <v>10940408.871517038</v>
      </c>
      <c r="D111" s="842">
        <v>3568391.6070702458</v>
      </c>
      <c r="E111" s="842">
        <f t="shared" si="1"/>
        <v>14508800.478587285</v>
      </c>
    </row>
    <row r="112" spans="1:5" ht="16.5" x14ac:dyDescent="0.3">
      <c r="A112" s="841" t="s">
        <v>990</v>
      </c>
      <c r="B112" s="841" t="s">
        <v>991</v>
      </c>
      <c r="C112" s="842">
        <v>376244.31968209188</v>
      </c>
      <c r="D112" s="842">
        <v>159370.27177441551</v>
      </c>
      <c r="E112" s="842">
        <f t="shared" si="1"/>
        <v>535614.59145650733</v>
      </c>
    </row>
    <row r="113" spans="1:5" ht="16.5" x14ac:dyDescent="0.3">
      <c r="A113" s="841" t="s">
        <v>992</v>
      </c>
      <c r="B113" s="841" t="s">
        <v>993</v>
      </c>
      <c r="C113" s="842">
        <v>13667521.691078907</v>
      </c>
      <c r="D113" s="842">
        <v>11513294.785157776</v>
      </c>
      <c r="E113" s="842">
        <f t="shared" si="1"/>
        <v>25180816.476236682</v>
      </c>
    </row>
    <row r="114" spans="1:5" ht="16.5" x14ac:dyDescent="0.3">
      <c r="A114" s="841" t="s">
        <v>994</v>
      </c>
      <c r="B114" s="841" t="s">
        <v>995</v>
      </c>
      <c r="C114" s="842">
        <v>8953492.0314311553</v>
      </c>
      <c r="D114" s="842">
        <v>2301478.4364998927</v>
      </c>
      <c r="E114" s="842">
        <f t="shared" si="1"/>
        <v>11254970.467931047</v>
      </c>
    </row>
    <row r="115" spans="1:5" ht="16.5" x14ac:dyDescent="0.3">
      <c r="A115" s="841" t="s">
        <v>996</v>
      </c>
      <c r="B115" s="841" t="s">
        <v>997</v>
      </c>
      <c r="C115" s="842">
        <v>969496.90315841069</v>
      </c>
      <c r="D115" s="842">
        <v>661628.09797257348</v>
      </c>
      <c r="E115" s="842">
        <f t="shared" si="1"/>
        <v>1631125.0011309842</v>
      </c>
    </row>
    <row r="116" spans="1:5" ht="16.5" x14ac:dyDescent="0.3">
      <c r="A116" s="841" t="s">
        <v>998</v>
      </c>
      <c r="B116" s="841" t="s">
        <v>999</v>
      </c>
      <c r="C116" s="842">
        <v>5451256.0181867639</v>
      </c>
      <c r="D116" s="842">
        <v>860170.18738851196</v>
      </c>
      <c r="E116" s="842">
        <f t="shared" si="1"/>
        <v>6311426.2055752762</v>
      </c>
    </row>
    <row r="117" spans="1:5" ht="16.5" x14ac:dyDescent="0.3">
      <c r="A117" s="841" t="s">
        <v>1000</v>
      </c>
      <c r="B117" s="841" t="s">
        <v>1001</v>
      </c>
      <c r="C117" s="842">
        <v>7842183.2680583037</v>
      </c>
      <c r="D117" s="842">
        <v>2357821.4618746862</v>
      </c>
      <c r="E117" s="842">
        <f t="shared" si="1"/>
        <v>10200004.72993299</v>
      </c>
    </row>
    <row r="118" spans="1:5" ht="16.5" x14ac:dyDescent="0.3">
      <c r="A118" s="841" t="s">
        <v>1002</v>
      </c>
      <c r="B118" s="841" t="s">
        <v>1003</v>
      </c>
      <c r="C118" s="842">
        <v>3658993.4747353094</v>
      </c>
      <c r="D118" s="842">
        <v>1308767.9894202002</v>
      </c>
      <c r="E118" s="842">
        <f t="shared" si="1"/>
        <v>4967761.4641555101</v>
      </c>
    </row>
    <row r="119" spans="1:5" ht="16.5" x14ac:dyDescent="0.3">
      <c r="A119" s="841" t="s">
        <v>1004</v>
      </c>
      <c r="B119" s="841" t="s">
        <v>1005</v>
      </c>
      <c r="C119" s="842">
        <v>4309530.6781751234</v>
      </c>
      <c r="D119" s="842">
        <v>1519651.8843944268</v>
      </c>
      <c r="E119" s="842">
        <f t="shared" si="1"/>
        <v>5829182.5625695502</v>
      </c>
    </row>
    <row r="120" spans="1:5" ht="16.5" x14ac:dyDescent="0.3">
      <c r="A120" s="841" t="s">
        <v>1006</v>
      </c>
      <c r="B120" s="841" t="s">
        <v>1007</v>
      </c>
      <c r="C120" s="842">
        <v>968534.16437230736</v>
      </c>
      <c r="D120" s="842">
        <v>363278.36360700103</v>
      </c>
      <c r="E120" s="842">
        <f t="shared" si="1"/>
        <v>1331812.5279793083</v>
      </c>
    </row>
    <row r="121" spans="1:5" ht="16.5" x14ac:dyDescent="0.3">
      <c r="A121" s="841" t="s">
        <v>1008</v>
      </c>
      <c r="B121" s="841" t="s">
        <v>1009</v>
      </c>
      <c r="C121" s="842">
        <v>4322697.4100320162</v>
      </c>
      <c r="D121" s="842">
        <v>4659836.4986162437</v>
      </c>
      <c r="E121" s="842">
        <f t="shared" si="1"/>
        <v>8982533.9086482599</v>
      </c>
    </row>
    <row r="122" spans="1:5" ht="16.5" x14ac:dyDescent="0.3">
      <c r="A122" s="841" t="s">
        <v>1010</v>
      </c>
      <c r="B122" s="841" t="s">
        <v>1011</v>
      </c>
      <c r="C122" s="842">
        <v>9811340.7399136033</v>
      </c>
      <c r="D122" s="842">
        <v>2174304.1792253591</v>
      </c>
      <c r="E122" s="842">
        <f t="shared" si="1"/>
        <v>11985644.919138962</v>
      </c>
    </row>
    <row r="123" spans="1:5" ht="16.5" x14ac:dyDescent="0.3">
      <c r="A123" s="841" t="s">
        <v>1012</v>
      </c>
      <c r="B123" s="841" t="s">
        <v>1013</v>
      </c>
      <c r="C123" s="842">
        <v>6319176.2382085035</v>
      </c>
      <c r="D123" s="842">
        <v>1299645.7853119003</v>
      </c>
      <c r="E123" s="842">
        <f t="shared" si="1"/>
        <v>7618822.0235204035</v>
      </c>
    </row>
    <row r="124" spans="1:5" ht="16.5" x14ac:dyDescent="0.3">
      <c r="A124" s="841" t="s">
        <v>1014</v>
      </c>
      <c r="B124" s="841" t="s">
        <v>1015</v>
      </c>
      <c r="C124" s="842">
        <v>4778993.8701276015</v>
      </c>
      <c r="D124" s="842">
        <v>1325402.5969118057</v>
      </c>
      <c r="E124" s="842">
        <f t="shared" si="1"/>
        <v>6104396.4670394072</v>
      </c>
    </row>
    <row r="125" spans="1:5" ht="16.5" x14ac:dyDescent="0.3">
      <c r="A125" s="841" t="s">
        <v>1016</v>
      </c>
      <c r="B125" s="841" t="s">
        <v>1017</v>
      </c>
      <c r="C125" s="842">
        <v>864371.54622968379</v>
      </c>
      <c r="D125" s="842">
        <v>214103.4964242148</v>
      </c>
      <c r="E125" s="842">
        <f t="shared" si="1"/>
        <v>1078475.0426538987</v>
      </c>
    </row>
    <row r="126" spans="1:5" ht="16.5" x14ac:dyDescent="0.3">
      <c r="A126" s="841" t="s">
        <v>1018</v>
      </c>
      <c r="B126" s="841" t="s">
        <v>1019</v>
      </c>
      <c r="C126" s="842">
        <v>342727.82584281778</v>
      </c>
      <c r="D126" s="842">
        <v>197468.88893260912</v>
      </c>
      <c r="E126" s="842">
        <f t="shared" si="1"/>
        <v>540196.7147754269</v>
      </c>
    </row>
    <row r="127" spans="1:5" ht="16.5" x14ac:dyDescent="0.3">
      <c r="A127" s="841" t="s">
        <v>1020</v>
      </c>
      <c r="B127" s="841" t="s">
        <v>1021</v>
      </c>
      <c r="C127" s="842">
        <v>1001626.614912225</v>
      </c>
      <c r="D127" s="842">
        <v>351473.15829037764</v>
      </c>
      <c r="E127" s="842">
        <f t="shared" si="1"/>
        <v>1353099.7732026028</v>
      </c>
    </row>
    <row r="128" spans="1:5" ht="16.5" x14ac:dyDescent="0.3">
      <c r="A128" s="841" t="s">
        <v>1022</v>
      </c>
      <c r="B128" s="841" t="s">
        <v>1023</v>
      </c>
      <c r="C128" s="842">
        <v>1256016.0814222426</v>
      </c>
      <c r="D128" s="842">
        <v>363278.36360700103</v>
      </c>
      <c r="E128" s="842">
        <f t="shared" si="1"/>
        <v>1619294.4450292436</v>
      </c>
    </row>
    <row r="129" spans="1:5" ht="16.5" x14ac:dyDescent="0.3">
      <c r="A129" s="841" t="s">
        <v>1024</v>
      </c>
      <c r="B129" s="841" t="s">
        <v>1025</v>
      </c>
      <c r="C129" s="842">
        <v>4699886.8635270186</v>
      </c>
      <c r="D129" s="842">
        <v>1451503.6537030102</v>
      </c>
      <c r="E129" s="842">
        <f t="shared" si="1"/>
        <v>6151390.5172300283</v>
      </c>
    </row>
    <row r="130" spans="1:5" ht="16.5" x14ac:dyDescent="0.3">
      <c r="A130" s="841" t="s">
        <v>1026</v>
      </c>
      <c r="B130" s="841" t="s">
        <v>1027</v>
      </c>
      <c r="C130" s="842">
        <v>32693409.771317251</v>
      </c>
      <c r="D130" s="842">
        <v>9172644.5310163591</v>
      </c>
      <c r="E130" s="842">
        <f t="shared" si="1"/>
        <v>41866054.302333608</v>
      </c>
    </row>
    <row r="131" spans="1:5" ht="16.5" x14ac:dyDescent="0.3">
      <c r="A131" s="841" t="s">
        <v>1028</v>
      </c>
      <c r="B131" s="841" t="s">
        <v>1029</v>
      </c>
      <c r="C131" s="842">
        <v>24398876.21726333</v>
      </c>
      <c r="D131" s="842">
        <v>6338858.6547850855</v>
      </c>
      <c r="E131" s="842">
        <f t="shared" si="1"/>
        <v>30737734.872048415</v>
      </c>
    </row>
    <row r="132" spans="1:5" ht="16.5" x14ac:dyDescent="0.3">
      <c r="A132" s="841" t="s">
        <v>1030</v>
      </c>
      <c r="B132" s="841" t="s">
        <v>1031</v>
      </c>
      <c r="C132" s="842">
        <v>13489294.355477424</v>
      </c>
      <c r="D132" s="842">
        <v>2695879.6141234464</v>
      </c>
      <c r="E132" s="842">
        <f t="shared" si="1"/>
        <v>16185173.969600871</v>
      </c>
    </row>
    <row r="133" spans="1:5" ht="16.5" x14ac:dyDescent="0.3">
      <c r="A133" s="841" t="s">
        <v>1032</v>
      </c>
      <c r="B133" s="841" t="s">
        <v>1033</v>
      </c>
      <c r="C133" s="842">
        <v>4567878.158980323</v>
      </c>
      <c r="D133" s="842">
        <v>688458.11005580856</v>
      </c>
      <c r="E133" s="842">
        <f t="shared" si="1"/>
        <v>5256336.2690361319</v>
      </c>
    </row>
    <row r="134" spans="1:5" ht="16.5" x14ac:dyDescent="0.3">
      <c r="A134" s="841" t="s">
        <v>1034</v>
      </c>
      <c r="B134" s="841" t="s">
        <v>1035</v>
      </c>
      <c r="C134" s="842">
        <v>1334885.3555088325</v>
      </c>
      <c r="D134" s="842">
        <v>660018.29724757944</v>
      </c>
      <c r="E134" s="842">
        <f t="shared" si="1"/>
        <v>1994903.652756412</v>
      </c>
    </row>
    <row r="135" spans="1:5" ht="16.5" x14ac:dyDescent="0.3">
      <c r="A135" s="841" t="s">
        <v>1036</v>
      </c>
      <c r="B135" s="841" t="s">
        <v>1037</v>
      </c>
      <c r="C135" s="842">
        <v>303328.09304075805</v>
      </c>
      <c r="D135" s="842">
        <v>179224.48071600936</v>
      </c>
      <c r="E135" s="842">
        <f t="shared" si="1"/>
        <v>482552.57375676744</v>
      </c>
    </row>
    <row r="136" spans="1:5" ht="16.5" x14ac:dyDescent="0.3">
      <c r="A136" s="841" t="s">
        <v>1038</v>
      </c>
      <c r="B136" s="841" t="s">
        <v>1039</v>
      </c>
      <c r="C136" s="842">
        <v>10383736.055606594</v>
      </c>
      <c r="D136" s="842">
        <v>2735588.0320066339</v>
      </c>
      <c r="E136" s="842">
        <f t="shared" ref="E136:E199" si="2">C136+D136</f>
        <v>13119324.087613229</v>
      </c>
    </row>
    <row r="137" spans="1:5" ht="16.5" x14ac:dyDescent="0.3">
      <c r="A137" s="841" t="s">
        <v>1040</v>
      </c>
      <c r="B137" s="841" t="s">
        <v>1041</v>
      </c>
      <c r="C137" s="842">
        <v>19124558.532176506</v>
      </c>
      <c r="D137" s="842">
        <v>5634302.5374793364</v>
      </c>
      <c r="E137" s="842">
        <f t="shared" si="2"/>
        <v>24758861.069655843</v>
      </c>
    </row>
    <row r="138" spans="1:5" ht="16.5" x14ac:dyDescent="0.3">
      <c r="A138" s="841" t="s">
        <v>1042</v>
      </c>
      <c r="B138" s="841" t="s">
        <v>1043</v>
      </c>
      <c r="C138" s="842">
        <v>1457135.8700080737</v>
      </c>
      <c r="D138" s="842">
        <v>668067.30087254988</v>
      </c>
      <c r="E138" s="842">
        <f t="shared" si="2"/>
        <v>2125203.1708806236</v>
      </c>
    </row>
    <row r="139" spans="1:5" ht="16.5" x14ac:dyDescent="0.3">
      <c r="A139" s="841" t="s">
        <v>1044</v>
      </c>
      <c r="B139" s="841" t="s">
        <v>1045</v>
      </c>
      <c r="C139" s="842">
        <v>15336157.734937098</v>
      </c>
      <c r="D139" s="842">
        <v>2132449.3603755124</v>
      </c>
      <c r="E139" s="842">
        <f t="shared" si="2"/>
        <v>17468607.09531261</v>
      </c>
    </row>
    <row r="140" spans="1:5" ht="16.5" x14ac:dyDescent="0.3">
      <c r="A140" s="841" t="s">
        <v>1046</v>
      </c>
      <c r="B140" s="841" t="s">
        <v>1047</v>
      </c>
      <c r="C140" s="842">
        <v>47988382.151138395</v>
      </c>
      <c r="D140" s="842">
        <v>14401277.285797182</v>
      </c>
      <c r="E140" s="842">
        <f t="shared" si="2"/>
        <v>62389659.436935574</v>
      </c>
    </row>
    <row r="141" spans="1:5" ht="16.5" x14ac:dyDescent="0.3">
      <c r="A141" s="841" t="s">
        <v>1048</v>
      </c>
      <c r="B141" s="841" t="s">
        <v>1049</v>
      </c>
      <c r="C141" s="842">
        <v>12197545.926870497</v>
      </c>
      <c r="D141" s="842">
        <v>3856545.9368441897</v>
      </c>
      <c r="E141" s="842">
        <f t="shared" si="2"/>
        <v>16054091.863714688</v>
      </c>
    </row>
    <row r="142" spans="1:5" ht="16.5" x14ac:dyDescent="0.3">
      <c r="A142" s="841" t="s">
        <v>1050</v>
      </c>
      <c r="B142" s="841" t="s">
        <v>1051</v>
      </c>
      <c r="C142" s="842">
        <v>24355442.468477223</v>
      </c>
      <c r="D142" s="842">
        <v>6211147.7972688871</v>
      </c>
      <c r="E142" s="842">
        <f t="shared" si="2"/>
        <v>30566590.265746109</v>
      </c>
    </row>
    <row r="143" spans="1:5" ht="16.5" x14ac:dyDescent="0.3">
      <c r="A143" s="841" t="s">
        <v>1052</v>
      </c>
      <c r="B143" s="841" t="s">
        <v>1053</v>
      </c>
      <c r="C143" s="842">
        <v>10193507.242752574</v>
      </c>
      <c r="D143" s="842">
        <v>1838929.0281849222</v>
      </c>
      <c r="E143" s="842">
        <f t="shared" si="2"/>
        <v>12032436.270937497</v>
      </c>
    </row>
    <row r="144" spans="1:5" ht="16.5" x14ac:dyDescent="0.3">
      <c r="A144" s="841" t="s">
        <v>1054</v>
      </c>
      <c r="B144" s="841" t="s">
        <v>1055</v>
      </c>
      <c r="C144" s="842">
        <v>494866.6738867446</v>
      </c>
      <c r="D144" s="842">
        <v>246836.11116576139</v>
      </c>
      <c r="E144" s="842">
        <f t="shared" si="2"/>
        <v>741702.78505250602</v>
      </c>
    </row>
    <row r="145" spans="1:5" ht="16.5" x14ac:dyDescent="0.3">
      <c r="A145" s="841" t="s">
        <v>1056</v>
      </c>
      <c r="B145" s="841" t="s">
        <v>1057</v>
      </c>
      <c r="C145" s="842">
        <v>5208522.5311144982</v>
      </c>
      <c r="D145" s="842">
        <v>1146178.1161957965</v>
      </c>
      <c r="E145" s="842">
        <f t="shared" si="2"/>
        <v>6354700.6473102942</v>
      </c>
    </row>
    <row r="146" spans="1:5" ht="16.5" x14ac:dyDescent="0.3">
      <c r="A146" s="841" t="s">
        <v>1058</v>
      </c>
      <c r="B146" s="841" t="s">
        <v>1059</v>
      </c>
      <c r="C146" s="842">
        <v>1082519.702460838</v>
      </c>
      <c r="D146" s="842">
        <v>443768.3998567058</v>
      </c>
      <c r="E146" s="842">
        <f t="shared" si="2"/>
        <v>1526288.1023175437</v>
      </c>
    </row>
    <row r="147" spans="1:5" ht="16.5" x14ac:dyDescent="0.3">
      <c r="A147" s="841" t="s">
        <v>1060</v>
      </c>
      <c r="B147" s="841" t="s">
        <v>1061</v>
      </c>
      <c r="C147" s="842">
        <v>10975086.802475223</v>
      </c>
      <c r="D147" s="842">
        <v>3880692.9477191009</v>
      </c>
      <c r="E147" s="842">
        <f t="shared" si="2"/>
        <v>14855779.750194324</v>
      </c>
    </row>
    <row r="148" spans="1:5" ht="16.5" x14ac:dyDescent="0.3">
      <c r="A148" s="841" t="s">
        <v>1062</v>
      </c>
      <c r="B148" s="841" t="s">
        <v>1063</v>
      </c>
      <c r="C148" s="842">
        <v>2051551.1910613303</v>
      </c>
      <c r="D148" s="842">
        <v>622456.28033105063</v>
      </c>
      <c r="E148" s="842">
        <f t="shared" si="2"/>
        <v>2674007.471392381</v>
      </c>
    </row>
    <row r="149" spans="1:5" ht="16.5" x14ac:dyDescent="0.3">
      <c r="A149" s="841" t="s">
        <v>1064</v>
      </c>
      <c r="B149" s="841" t="s">
        <v>1065</v>
      </c>
      <c r="C149" s="842">
        <v>9968246.9967222642</v>
      </c>
      <c r="D149" s="842">
        <v>4807401.5650740359</v>
      </c>
      <c r="E149" s="842">
        <f t="shared" si="2"/>
        <v>14775648.5617963</v>
      </c>
    </row>
    <row r="150" spans="1:5" ht="16.5" x14ac:dyDescent="0.3">
      <c r="A150" s="841" t="s">
        <v>1066</v>
      </c>
      <c r="B150" s="841" t="s">
        <v>1067</v>
      </c>
      <c r="C150" s="842">
        <v>2087504.2644915984</v>
      </c>
      <c r="D150" s="842">
        <v>595626.26824781555</v>
      </c>
      <c r="E150" s="842">
        <f t="shared" si="2"/>
        <v>2683130.5327394139</v>
      </c>
    </row>
    <row r="151" spans="1:5" ht="16.5" x14ac:dyDescent="0.3">
      <c r="A151" s="841" t="s">
        <v>1068</v>
      </c>
      <c r="B151" s="841" t="s">
        <v>1069</v>
      </c>
      <c r="C151" s="842">
        <v>3600538.8119710977</v>
      </c>
      <c r="D151" s="842">
        <v>1864149.2395431632</v>
      </c>
      <c r="E151" s="842">
        <f t="shared" si="2"/>
        <v>5464688.0515142605</v>
      </c>
    </row>
    <row r="152" spans="1:5" ht="16.5" x14ac:dyDescent="0.3">
      <c r="A152" s="841" t="s">
        <v>1070</v>
      </c>
      <c r="B152" s="841" t="s">
        <v>1071</v>
      </c>
      <c r="C152" s="842">
        <v>6656262.0798980892</v>
      </c>
      <c r="D152" s="842">
        <v>1430576.2442780868</v>
      </c>
      <c r="E152" s="842">
        <f t="shared" si="2"/>
        <v>8086838.3241761755</v>
      </c>
    </row>
    <row r="153" spans="1:5" ht="16.5" x14ac:dyDescent="0.3">
      <c r="A153" s="841" t="s">
        <v>1072</v>
      </c>
      <c r="B153" s="841" t="s">
        <v>1073</v>
      </c>
      <c r="C153" s="842">
        <v>702597.58142182254</v>
      </c>
      <c r="D153" s="842">
        <v>202834.8913492561</v>
      </c>
      <c r="E153" s="842">
        <f t="shared" si="2"/>
        <v>905432.47277107858</v>
      </c>
    </row>
    <row r="154" spans="1:5" ht="16.5" x14ac:dyDescent="0.3">
      <c r="A154" s="841" t="s">
        <v>1074</v>
      </c>
      <c r="B154" s="841" t="s">
        <v>1075</v>
      </c>
      <c r="C154" s="842">
        <v>3879781.6878241766</v>
      </c>
      <c r="D154" s="842">
        <v>1043687.4700378387</v>
      </c>
      <c r="E154" s="842">
        <f t="shared" si="2"/>
        <v>4923469.1578620151</v>
      </c>
    </row>
    <row r="155" spans="1:5" ht="16.5" x14ac:dyDescent="0.3">
      <c r="A155" s="841" t="s">
        <v>1076</v>
      </c>
      <c r="B155" s="841" t="s">
        <v>1077</v>
      </c>
      <c r="C155" s="842">
        <v>2682765.8174385792</v>
      </c>
      <c r="D155" s="842">
        <v>809729.76467203035</v>
      </c>
      <c r="E155" s="842">
        <f t="shared" si="2"/>
        <v>3492495.5821106094</v>
      </c>
    </row>
    <row r="156" spans="1:5" ht="16.5" x14ac:dyDescent="0.3">
      <c r="A156" s="841" t="s">
        <v>1078</v>
      </c>
      <c r="B156" s="841" t="s">
        <v>1079</v>
      </c>
      <c r="C156" s="842">
        <v>9723572.9470877573</v>
      </c>
      <c r="D156" s="842">
        <v>6381786.6741182618</v>
      </c>
      <c r="E156" s="842">
        <f t="shared" si="2"/>
        <v>16105359.621206019</v>
      </c>
    </row>
    <row r="157" spans="1:5" ht="16.5" x14ac:dyDescent="0.3">
      <c r="A157" s="841" t="s">
        <v>1080</v>
      </c>
      <c r="B157" s="841" t="s">
        <v>1081</v>
      </c>
      <c r="C157" s="842">
        <v>677103.00079389603</v>
      </c>
      <c r="D157" s="842">
        <v>211420.49521589131</v>
      </c>
      <c r="E157" s="842">
        <f t="shared" si="2"/>
        <v>888523.49600978731</v>
      </c>
    </row>
    <row r="158" spans="1:5" ht="16.5" x14ac:dyDescent="0.3">
      <c r="A158" s="841" t="s">
        <v>1082</v>
      </c>
      <c r="B158" s="841" t="s">
        <v>1083</v>
      </c>
      <c r="C158" s="842">
        <v>3621395.3111358723</v>
      </c>
      <c r="D158" s="842">
        <v>1154763.7200624314</v>
      </c>
      <c r="E158" s="842">
        <f t="shared" si="2"/>
        <v>4776159.0311983041</v>
      </c>
    </row>
    <row r="159" spans="1:5" ht="16.5" x14ac:dyDescent="0.3">
      <c r="A159" s="841" t="s">
        <v>1084</v>
      </c>
      <c r="B159" s="841" t="s">
        <v>1085</v>
      </c>
      <c r="C159" s="842">
        <v>8149909.2047590017</v>
      </c>
      <c r="D159" s="842">
        <v>2539728.9437990189</v>
      </c>
      <c r="E159" s="842">
        <f t="shared" si="2"/>
        <v>10689638.148558021</v>
      </c>
    </row>
    <row r="160" spans="1:5" ht="16.5" x14ac:dyDescent="0.3">
      <c r="A160" s="841" t="s">
        <v>1086</v>
      </c>
      <c r="B160" s="841" t="s">
        <v>1087</v>
      </c>
      <c r="C160" s="842">
        <v>4879866.2635514587</v>
      </c>
      <c r="D160" s="842">
        <v>1284084.378303624</v>
      </c>
      <c r="E160" s="842">
        <f t="shared" si="2"/>
        <v>6163950.6418550825</v>
      </c>
    </row>
    <row r="161" spans="1:5" ht="16.5" x14ac:dyDescent="0.3">
      <c r="A161" s="841" t="s">
        <v>1088</v>
      </c>
      <c r="B161" s="841" t="s">
        <v>1089</v>
      </c>
      <c r="C161" s="842">
        <v>1855427.1564886488</v>
      </c>
      <c r="D161" s="842">
        <v>504404.22716481687</v>
      </c>
      <c r="E161" s="842">
        <f t="shared" si="2"/>
        <v>2359831.3836534657</v>
      </c>
    </row>
    <row r="162" spans="1:5" ht="16.5" x14ac:dyDescent="0.3">
      <c r="A162" s="841" t="s">
        <v>1090</v>
      </c>
      <c r="B162" s="841" t="s">
        <v>1091</v>
      </c>
      <c r="C162" s="842">
        <v>3827204.5824383986</v>
      </c>
      <c r="D162" s="842">
        <v>1866295.6405098222</v>
      </c>
      <c r="E162" s="842">
        <f t="shared" si="2"/>
        <v>5693500.2229482206</v>
      </c>
    </row>
    <row r="163" spans="1:5" ht="16.5" x14ac:dyDescent="0.3">
      <c r="A163" s="841" t="s">
        <v>1092</v>
      </c>
      <c r="B163" s="841" t="s">
        <v>1093</v>
      </c>
      <c r="C163" s="842">
        <v>4375256.6864187075</v>
      </c>
      <c r="D163" s="842">
        <v>7437279.3494727239</v>
      </c>
      <c r="E163" s="842">
        <f t="shared" si="2"/>
        <v>11812536.035891432</v>
      </c>
    </row>
    <row r="164" spans="1:5" ht="16.5" x14ac:dyDescent="0.3">
      <c r="A164" s="841" t="s">
        <v>1094</v>
      </c>
      <c r="B164" s="841" t="s">
        <v>1095</v>
      </c>
      <c r="C164" s="842">
        <v>4845727.1068451805</v>
      </c>
      <c r="D164" s="842">
        <v>1197155.1391539427</v>
      </c>
      <c r="E164" s="842">
        <f t="shared" si="2"/>
        <v>6042882.245999123</v>
      </c>
    </row>
    <row r="165" spans="1:5" ht="16.5" x14ac:dyDescent="0.3">
      <c r="A165" s="841" t="s">
        <v>1096</v>
      </c>
      <c r="B165" s="841" t="s">
        <v>1097</v>
      </c>
      <c r="C165" s="842">
        <v>12262416.36435697</v>
      </c>
      <c r="D165" s="842">
        <v>2923934.7168309432</v>
      </c>
      <c r="E165" s="842">
        <f t="shared" si="2"/>
        <v>15186351.081187913</v>
      </c>
    </row>
    <row r="166" spans="1:5" ht="16.5" x14ac:dyDescent="0.3">
      <c r="A166" s="841" t="s">
        <v>1098</v>
      </c>
      <c r="B166" s="841" t="s">
        <v>1099</v>
      </c>
      <c r="C166" s="842">
        <v>2007922.9548573103</v>
      </c>
      <c r="D166" s="842">
        <v>777533.75017214846</v>
      </c>
      <c r="E166" s="842">
        <f t="shared" si="2"/>
        <v>2785456.7050294587</v>
      </c>
    </row>
    <row r="167" spans="1:5" ht="16.5" x14ac:dyDescent="0.3">
      <c r="A167" s="841" t="s">
        <v>1100</v>
      </c>
      <c r="B167" s="841" t="s">
        <v>1101</v>
      </c>
      <c r="C167" s="842">
        <v>5373627.0126747089</v>
      </c>
      <c r="D167" s="842">
        <v>1373160.018419964</v>
      </c>
      <c r="E167" s="842">
        <f t="shared" si="2"/>
        <v>6746787.0310946731</v>
      </c>
    </row>
    <row r="168" spans="1:5" ht="16.5" x14ac:dyDescent="0.3">
      <c r="A168" s="841" t="s">
        <v>1102</v>
      </c>
      <c r="B168" s="841" t="s">
        <v>1103</v>
      </c>
      <c r="C168" s="842">
        <v>4108646.5723821446</v>
      </c>
      <c r="D168" s="842">
        <v>991637.24659636314</v>
      </c>
      <c r="E168" s="842">
        <f t="shared" si="2"/>
        <v>5100283.818978508</v>
      </c>
    </row>
    <row r="169" spans="1:5" ht="16.5" x14ac:dyDescent="0.3">
      <c r="A169" s="841" t="s">
        <v>1104</v>
      </c>
      <c r="B169" s="841" t="s">
        <v>1105</v>
      </c>
      <c r="C169" s="842">
        <v>3512646.2650486669</v>
      </c>
      <c r="D169" s="842">
        <v>861779.988113506</v>
      </c>
      <c r="E169" s="842">
        <f t="shared" si="2"/>
        <v>4374426.2531621726</v>
      </c>
    </row>
    <row r="170" spans="1:5" ht="16.5" x14ac:dyDescent="0.3">
      <c r="A170" s="841" t="s">
        <v>1106</v>
      </c>
      <c r="B170" s="841" t="s">
        <v>1107</v>
      </c>
      <c r="C170" s="842">
        <v>3708463.5436312482</v>
      </c>
      <c r="D170" s="842">
        <v>1725169.7769520064</v>
      </c>
      <c r="E170" s="842">
        <f t="shared" si="2"/>
        <v>5433633.3205832541</v>
      </c>
    </row>
    <row r="171" spans="1:5" ht="16.5" x14ac:dyDescent="0.3">
      <c r="A171" s="841" t="s">
        <v>1108</v>
      </c>
      <c r="B171" s="841" t="s">
        <v>1109</v>
      </c>
      <c r="C171" s="842">
        <v>2271230.9491846003</v>
      </c>
      <c r="D171" s="842">
        <v>810802.96515535982</v>
      </c>
      <c r="E171" s="842">
        <f t="shared" si="2"/>
        <v>3082033.9143399601</v>
      </c>
    </row>
    <row r="172" spans="1:5" ht="16.5" x14ac:dyDescent="0.3">
      <c r="A172" s="841" t="s">
        <v>1110</v>
      </c>
      <c r="B172" s="841" t="s">
        <v>1111</v>
      </c>
      <c r="C172" s="842">
        <v>16505168.342089085</v>
      </c>
      <c r="D172" s="842">
        <v>5912798.0629033139</v>
      </c>
      <c r="E172" s="842">
        <f t="shared" si="2"/>
        <v>22417966.404992398</v>
      </c>
    </row>
    <row r="173" spans="1:5" ht="16.5" x14ac:dyDescent="0.3">
      <c r="A173" s="841" t="s">
        <v>1112</v>
      </c>
      <c r="B173" s="841" t="s">
        <v>1113</v>
      </c>
      <c r="C173" s="842">
        <v>4778155.9773028437</v>
      </c>
      <c r="D173" s="842">
        <v>1123640.9060458792</v>
      </c>
      <c r="E173" s="842">
        <f t="shared" si="2"/>
        <v>5901796.8833487229</v>
      </c>
    </row>
    <row r="174" spans="1:5" ht="16.5" x14ac:dyDescent="0.3">
      <c r="A174" s="841" t="s">
        <v>1114</v>
      </c>
      <c r="B174" s="841" t="s">
        <v>1115</v>
      </c>
      <c r="C174" s="842">
        <v>1504076.9427353172</v>
      </c>
      <c r="D174" s="842">
        <v>524258.43610641063</v>
      </c>
      <c r="E174" s="842">
        <f t="shared" si="2"/>
        <v>2028335.3788417277</v>
      </c>
    </row>
    <row r="175" spans="1:5" ht="16.5" x14ac:dyDescent="0.3">
      <c r="A175" s="841" t="s">
        <v>1116</v>
      </c>
      <c r="B175" s="841" t="s">
        <v>1117</v>
      </c>
      <c r="C175" s="842">
        <v>7022482.9810095662</v>
      </c>
      <c r="D175" s="842">
        <v>1976835.2902927499</v>
      </c>
      <c r="E175" s="842">
        <f t="shared" si="2"/>
        <v>8999318.2713023163</v>
      </c>
    </row>
    <row r="176" spans="1:5" ht="16.5" x14ac:dyDescent="0.3">
      <c r="A176" s="841" t="s">
        <v>1118</v>
      </c>
      <c r="B176" s="841" t="s">
        <v>1119</v>
      </c>
      <c r="C176" s="842">
        <v>11352201.21646714</v>
      </c>
      <c r="D176" s="842">
        <v>2065374.3301674251</v>
      </c>
      <c r="E176" s="842">
        <f t="shared" si="2"/>
        <v>13417575.546634566</v>
      </c>
    </row>
    <row r="177" spans="1:5" ht="16.5" x14ac:dyDescent="0.3">
      <c r="A177" s="841" t="s">
        <v>1120</v>
      </c>
      <c r="B177" s="841" t="s">
        <v>1121</v>
      </c>
      <c r="C177" s="842">
        <v>70874838.830274239</v>
      </c>
      <c r="D177" s="842">
        <v>9915299.2654803041</v>
      </c>
      <c r="E177" s="842">
        <f t="shared" si="2"/>
        <v>80790138.095754549</v>
      </c>
    </row>
    <row r="178" spans="1:5" ht="16.5" x14ac:dyDescent="0.3">
      <c r="A178" s="841" t="s">
        <v>1122</v>
      </c>
      <c r="B178" s="841" t="s">
        <v>1123</v>
      </c>
      <c r="C178" s="842">
        <v>475812.19744449819</v>
      </c>
      <c r="D178" s="842">
        <v>230738.10391582039</v>
      </c>
      <c r="E178" s="842">
        <f t="shared" si="2"/>
        <v>706550.30136031855</v>
      </c>
    </row>
    <row r="179" spans="1:5" ht="16.5" x14ac:dyDescent="0.3">
      <c r="A179" s="841" t="s">
        <v>1124</v>
      </c>
      <c r="B179" s="841" t="s">
        <v>1125</v>
      </c>
      <c r="C179" s="842">
        <v>1196062.7011718906</v>
      </c>
      <c r="D179" s="842">
        <v>814022.56660534802</v>
      </c>
      <c r="E179" s="842">
        <f t="shared" si="2"/>
        <v>2010085.2677772385</v>
      </c>
    </row>
    <row r="180" spans="1:5" ht="16.5" x14ac:dyDescent="0.3">
      <c r="A180" s="841" t="s">
        <v>1126</v>
      </c>
      <c r="B180" s="841" t="s">
        <v>1127</v>
      </c>
      <c r="C180" s="842">
        <v>1074601.8561027036</v>
      </c>
      <c r="D180" s="842">
        <v>2017080.3084176027</v>
      </c>
      <c r="E180" s="842">
        <f t="shared" si="2"/>
        <v>3091682.1645203065</v>
      </c>
    </row>
    <row r="181" spans="1:5" ht="16.5" x14ac:dyDescent="0.3">
      <c r="A181" s="841" t="s">
        <v>1128</v>
      </c>
      <c r="B181" s="841" t="s">
        <v>1129</v>
      </c>
      <c r="C181" s="842">
        <v>2153822.1025125235</v>
      </c>
      <c r="D181" s="842">
        <v>925098.81662994064</v>
      </c>
      <c r="E181" s="842">
        <f t="shared" si="2"/>
        <v>3078920.9191424642</v>
      </c>
    </row>
    <row r="182" spans="1:5" ht="16.5" x14ac:dyDescent="0.3">
      <c r="A182" s="841" t="s">
        <v>1130</v>
      </c>
      <c r="B182" s="841" t="s">
        <v>1131</v>
      </c>
      <c r="C182" s="842">
        <v>6233125.9691903377</v>
      </c>
      <c r="D182" s="842">
        <v>1506773.478594474</v>
      </c>
      <c r="E182" s="842">
        <f t="shared" si="2"/>
        <v>7739899.4477848113</v>
      </c>
    </row>
    <row r="183" spans="1:5" ht="16.5" x14ac:dyDescent="0.3">
      <c r="A183" s="841" t="s">
        <v>1132</v>
      </c>
      <c r="B183" s="841" t="s">
        <v>1133</v>
      </c>
      <c r="C183" s="842">
        <v>10954559.592142055</v>
      </c>
      <c r="D183" s="842">
        <v>5066042.8815564197</v>
      </c>
      <c r="E183" s="842">
        <f t="shared" si="2"/>
        <v>16020602.473698474</v>
      </c>
    </row>
    <row r="184" spans="1:5" ht="16.5" x14ac:dyDescent="0.3">
      <c r="A184" s="841" t="s">
        <v>1134</v>
      </c>
      <c r="B184" s="841" t="s">
        <v>1135</v>
      </c>
      <c r="C184" s="842">
        <v>3869651.1564733759</v>
      </c>
      <c r="D184" s="842">
        <v>3373605.7193459608</v>
      </c>
      <c r="E184" s="842">
        <f t="shared" si="2"/>
        <v>7243256.8758193366</v>
      </c>
    </row>
    <row r="185" spans="1:5" ht="16.5" x14ac:dyDescent="0.3">
      <c r="A185" s="841" t="s">
        <v>1136</v>
      </c>
      <c r="B185" s="841" t="s">
        <v>1137</v>
      </c>
      <c r="C185" s="842">
        <v>2287238.0533854403</v>
      </c>
      <c r="D185" s="842">
        <v>784509.55331378954</v>
      </c>
      <c r="E185" s="842">
        <f t="shared" si="2"/>
        <v>3071747.6066992297</v>
      </c>
    </row>
    <row r="186" spans="1:5" ht="16.5" x14ac:dyDescent="0.3">
      <c r="A186" s="841" t="s">
        <v>1138</v>
      </c>
      <c r="B186" s="841" t="s">
        <v>1139</v>
      </c>
      <c r="C186" s="842">
        <v>3153156.7050232105</v>
      </c>
      <c r="D186" s="842">
        <v>1247595.5618704243</v>
      </c>
      <c r="E186" s="842">
        <f t="shared" si="2"/>
        <v>4400752.2668936346</v>
      </c>
    </row>
    <row r="187" spans="1:5" ht="16.5" x14ac:dyDescent="0.3">
      <c r="A187" s="841" t="s">
        <v>1140</v>
      </c>
      <c r="B187" s="841" t="s">
        <v>1141</v>
      </c>
      <c r="C187" s="842">
        <v>767129.88285623468</v>
      </c>
      <c r="D187" s="842">
        <v>223762.30077417934</v>
      </c>
      <c r="E187" s="842">
        <f t="shared" si="2"/>
        <v>990892.18363041407</v>
      </c>
    </row>
    <row r="188" spans="1:5" ht="16.5" x14ac:dyDescent="0.3">
      <c r="A188" s="841" t="s">
        <v>1142</v>
      </c>
      <c r="B188" s="841" t="s">
        <v>1143</v>
      </c>
      <c r="C188" s="842">
        <v>5008747.3406298542</v>
      </c>
      <c r="D188" s="842">
        <v>1229887.7538954893</v>
      </c>
      <c r="E188" s="842">
        <f t="shared" si="2"/>
        <v>6238635.0945253437</v>
      </c>
    </row>
    <row r="189" spans="1:5" ht="16.5" x14ac:dyDescent="0.3">
      <c r="A189" s="841" t="s">
        <v>1144</v>
      </c>
      <c r="B189" s="841" t="s">
        <v>1145</v>
      </c>
      <c r="C189" s="842">
        <v>2406299.7216328788</v>
      </c>
      <c r="D189" s="842">
        <v>776460.54968881898</v>
      </c>
      <c r="E189" s="842">
        <f t="shared" si="2"/>
        <v>3182760.2713216976</v>
      </c>
    </row>
    <row r="190" spans="1:5" ht="16.5" x14ac:dyDescent="0.3">
      <c r="A190" s="841" t="s">
        <v>1146</v>
      </c>
      <c r="B190" s="841" t="s">
        <v>1147</v>
      </c>
      <c r="C190" s="842">
        <v>121841293.1706387</v>
      </c>
      <c r="D190" s="842">
        <v>83584073.243143439</v>
      </c>
      <c r="E190" s="842">
        <f t="shared" si="2"/>
        <v>205425366.41378212</v>
      </c>
    </row>
    <row r="191" spans="1:5" ht="16.5" x14ac:dyDescent="0.3">
      <c r="A191" s="841" t="s">
        <v>1148</v>
      </c>
      <c r="B191" s="841" t="s">
        <v>1149</v>
      </c>
      <c r="C191" s="842">
        <v>8444480.1071971003</v>
      </c>
      <c r="D191" s="842">
        <v>4657690.0976495845</v>
      </c>
      <c r="E191" s="842">
        <f t="shared" si="2"/>
        <v>13102170.204846684</v>
      </c>
    </row>
    <row r="192" spans="1:5" ht="16.5" x14ac:dyDescent="0.3">
      <c r="A192" s="841" t="s">
        <v>1150</v>
      </c>
      <c r="B192" s="841" t="s">
        <v>1151</v>
      </c>
      <c r="C192" s="842">
        <v>831846.23971842939</v>
      </c>
      <c r="D192" s="842">
        <v>324643.14620714268</v>
      </c>
      <c r="E192" s="842">
        <f t="shared" si="2"/>
        <v>1156489.3859255721</v>
      </c>
    </row>
    <row r="193" spans="1:5" ht="16.5" x14ac:dyDescent="0.3">
      <c r="A193" s="841" t="s">
        <v>1152</v>
      </c>
      <c r="B193" s="841" t="s">
        <v>1153</v>
      </c>
      <c r="C193" s="842">
        <v>7590378.5902875904</v>
      </c>
      <c r="D193" s="842">
        <v>1360281.612620011</v>
      </c>
      <c r="E193" s="842">
        <f t="shared" si="2"/>
        <v>8950660.2029076014</v>
      </c>
    </row>
    <row r="194" spans="1:5" ht="16.5" x14ac:dyDescent="0.3">
      <c r="A194" s="841" t="s">
        <v>1154</v>
      </c>
      <c r="B194" s="841" t="s">
        <v>1155</v>
      </c>
      <c r="C194" s="842">
        <v>18045898.915903725</v>
      </c>
      <c r="D194" s="842">
        <v>5094482.6943646492</v>
      </c>
      <c r="E194" s="842">
        <f t="shared" si="2"/>
        <v>23140381.610268373</v>
      </c>
    </row>
    <row r="195" spans="1:5" ht="16.5" x14ac:dyDescent="0.3">
      <c r="A195" s="841" t="s">
        <v>1156</v>
      </c>
      <c r="B195" s="841" t="s">
        <v>1157</v>
      </c>
      <c r="C195" s="842">
        <v>11183906.960920291</v>
      </c>
      <c r="D195" s="842">
        <v>1350622.8082700465</v>
      </c>
      <c r="E195" s="842">
        <f t="shared" si="2"/>
        <v>12534529.769190338</v>
      </c>
    </row>
    <row r="196" spans="1:5" ht="16.5" x14ac:dyDescent="0.3">
      <c r="A196" s="841" t="s">
        <v>1158</v>
      </c>
      <c r="B196" s="841" t="s">
        <v>1159</v>
      </c>
      <c r="C196" s="842">
        <v>35935250.393535011</v>
      </c>
      <c r="D196" s="842">
        <v>11996235.002656005</v>
      </c>
      <c r="E196" s="842">
        <f t="shared" si="2"/>
        <v>47931485.396191016</v>
      </c>
    </row>
    <row r="197" spans="1:5" ht="16.5" x14ac:dyDescent="0.3">
      <c r="A197" s="841" t="s">
        <v>1160</v>
      </c>
      <c r="B197" s="841" t="s">
        <v>1161</v>
      </c>
      <c r="C197" s="842">
        <v>204642.84272211557</v>
      </c>
      <c r="D197" s="842">
        <v>171712.07733270357</v>
      </c>
      <c r="E197" s="842">
        <f t="shared" si="2"/>
        <v>376354.92005481914</v>
      </c>
    </row>
    <row r="198" spans="1:5" ht="16.5" x14ac:dyDescent="0.3">
      <c r="A198" s="841" t="s">
        <v>1162</v>
      </c>
      <c r="B198" s="841" t="s">
        <v>1163</v>
      </c>
      <c r="C198" s="842">
        <v>810822.73617722862</v>
      </c>
      <c r="D198" s="842">
        <v>773777.54848049558</v>
      </c>
      <c r="E198" s="842">
        <f t="shared" si="2"/>
        <v>1584600.2846577242</v>
      </c>
    </row>
    <row r="199" spans="1:5" ht="16.5" x14ac:dyDescent="0.3">
      <c r="A199" s="841" t="s">
        <v>1164</v>
      </c>
      <c r="B199" s="841" t="s">
        <v>1165</v>
      </c>
      <c r="C199" s="842">
        <v>2758948.2859689351</v>
      </c>
      <c r="D199" s="842">
        <v>1366184.2152783228</v>
      </c>
      <c r="E199" s="842">
        <f t="shared" si="2"/>
        <v>4125132.5012472579</v>
      </c>
    </row>
    <row r="200" spans="1:5" ht="16.5" x14ac:dyDescent="0.3">
      <c r="A200" s="841" t="s">
        <v>1166</v>
      </c>
      <c r="B200" s="841" t="s">
        <v>1167</v>
      </c>
      <c r="C200" s="842">
        <v>1654526.2810130699</v>
      </c>
      <c r="D200" s="842">
        <v>660554.89748924412</v>
      </c>
      <c r="E200" s="842">
        <f t="shared" ref="E200:E263" si="3">C200+D200</f>
        <v>2315081.1785023138</v>
      </c>
    </row>
    <row r="201" spans="1:5" ht="16.5" x14ac:dyDescent="0.3">
      <c r="A201" s="841" t="s">
        <v>1168</v>
      </c>
      <c r="B201" s="841" t="s">
        <v>1169</v>
      </c>
      <c r="C201" s="842">
        <v>2760914.5124235302</v>
      </c>
      <c r="D201" s="842">
        <v>673969.9035308616</v>
      </c>
      <c r="E201" s="842">
        <f t="shared" si="3"/>
        <v>3434884.4159543919</v>
      </c>
    </row>
    <row r="202" spans="1:5" ht="16.5" x14ac:dyDescent="0.3">
      <c r="A202" s="841" t="s">
        <v>1170</v>
      </c>
      <c r="B202" s="841" t="s">
        <v>1171</v>
      </c>
      <c r="C202" s="842">
        <v>194538.89743957118</v>
      </c>
      <c r="D202" s="842">
        <v>216786.49763253826</v>
      </c>
      <c r="E202" s="842">
        <f t="shared" si="3"/>
        <v>411325.39507210942</v>
      </c>
    </row>
    <row r="203" spans="1:5" ht="16.5" x14ac:dyDescent="0.3">
      <c r="A203" s="841" t="s">
        <v>1172</v>
      </c>
      <c r="B203" s="841" t="s">
        <v>1173</v>
      </c>
      <c r="C203" s="842">
        <v>4594568.9686739342</v>
      </c>
      <c r="D203" s="842">
        <v>1635020.936352337</v>
      </c>
      <c r="E203" s="842">
        <f t="shared" si="3"/>
        <v>6229589.905026271</v>
      </c>
    </row>
    <row r="204" spans="1:5" ht="16.5" x14ac:dyDescent="0.3">
      <c r="A204" s="841" t="s">
        <v>1174</v>
      </c>
      <c r="B204" s="841" t="s">
        <v>1175</v>
      </c>
      <c r="C204" s="842">
        <v>49422744.578452766</v>
      </c>
      <c r="D204" s="842">
        <v>15101004.000927949</v>
      </c>
      <c r="E204" s="842">
        <f t="shared" si="3"/>
        <v>64523748.579380713</v>
      </c>
    </row>
    <row r="205" spans="1:5" ht="16.5" x14ac:dyDescent="0.3">
      <c r="A205" s="841" t="s">
        <v>1176</v>
      </c>
      <c r="B205" s="841" t="s">
        <v>1177</v>
      </c>
      <c r="C205" s="842">
        <v>1500533.4180936397</v>
      </c>
      <c r="D205" s="842">
        <v>382595.97230693017</v>
      </c>
      <c r="E205" s="842">
        <f t="shared" si="3"/>
        <v>1883129.3904005699</v>
      </c>
    </row>
    <row r="206" spans="1:5" ht="16.5" x14ac:dyDescent="0.3">
      <c r="A206" s="841" t="s">
        <v>1178</v>
      </c>
      <c r="B206" s="841" t="s">
        <v>1179</v>
      </c>
      <c r="C206" s="842">
        <v>9001505.8212115094</v>
      </c>
      <c r="D206" s="842">
        <v>2105619.3482922781</v>
      </c>
      <c r="E206" s="842">
        <f t="shared" si="3"/>
        <v>11107125.169503788</v>
      </c>
    </row>
    <row r="207" spans="1:5" ht="16.5" x14ac:dyDescent="0.3">
      <c r="A207" s="841" t="s">
        <v>1180</v>
      </c>
      <c r="B207" s="841" t="s">
        <v>1181</v>
      </c>
      <c r="C207" s="842">
        <v>2536383.6709587798</v>
      </c>
      <c r="D207" s="842">
        <v>983051.64272972802</v>
      </c>
      <c r="E207" s="842">
        <f t="shared" si="3"/>
        <v>3519435.3136885078</v>
      </c>
    </row>
    <row r="208" spans="1:5" ht="16.5" x14ac:dyDescent="0.3">
      <c r="A208" s="841" t="s">
        <v>1182</v>
      </c>
      <c r="B208" s="841" t="s">
        <v>1183</v>
      </c>
      <c r="C208" s="842">
        <v>8081697.5999261979</v>
      </c>
      <c r="D208" s="842">
        <v>2431335.6949827499</v>
      </c>
      <c r="E208" s="842">
        <f t="shared" si="3"/>
        <v>10513033.294908948</v>
      </c>
    </row>
    <row r="209" spans="1:5" ht="16.5" x14ac:dyDescent="0.3">
      <c r="A209" s="841" t="s">
        <v>1184</v>
      </c>
      <c r="B209" s="841" t="s">
        <v>1185</v>
      </c>
      <c r="C209" s="842">
        <v>7090584.2288003806</v>
      </c>
      <c r="D209" s="842">
        <v>1762731.793868535</v>
      </c>
      <c r="E209" s="842">
        <f t="shared" si="3"/>
        <v>8853316.0226689149</v>
      </c>
    </row>
    <row r="210" spans="1:5" ht="16.5" x14ac:dyDescent="0.3">
      <c r="A210" s="841" t="s">
        <v>1186</v>
      </c>
      <c r="B210" s="841" t="s">
        <v>1187</v>
      </c>
      <c r="C210" s="842">
        <v>1574424.0014328749</v>
      </c>
      <c r="D210" s="842">
        <v>383669.17279025959</v>
      </c>
      <c r="E210" s="842">
        <f t="shared" si="3"/>
        <v>1958093.1742231345</v>
      </c>
    </row>
    <row r="211" spans="1:5" ht="16.5" x14ac:dyDescent="0.3">
      <c r="A211" s="841" t="s">
        <v>1188</v>
      </c>
      <c r="B211" s="841" t="s">
        <v>1189</v>
      </c>
      <c r="C211" s="842">
        <v>45720585.102367133</v>
      </c>
      <c r="D211" s="842">
        <v>9335771.0044824276</v>
      </c>
      <c r="E211" s="842">
        <f t="shared" si="3"/>
        <v>55056356.106849559</v>
      </c>
    </row>
    <row r="212" spans="1:5" ht="16.5" x14ac:dyDescent="0.3">
      <c r="A212" s="841" t="s">
        <v>1190</v>
      </c>
      <c r="B212" s="841" t="s">
        <v>1191</v>
      </c>
      <c r="C212" s="842">
        <v>2646274.2197671109</v>
      </c>
      <c r="D212" s="842">
        <v>1264766.769603695</v>
      </c>
      <c r="E212" s="842">
        <f t="shared" si="3"/>
        <v>3911040.9893708061</v>
      </c>
    </row>
    <row r="213" spans="1:5" ht="16.5" x14ac:dyDescent="0.3">
      <c r="A213" s="841" t="s">
        <v>1192</v>
      </c>
      <c r="B213" s="841" t="s">
        <v>1193</v>
      </c>
      <c r="C213" s="842">
        <v>51061961.57762263</v>
      </c>
      <c r="D213" s="842">
        <v>9922275.0700000003</v>
      </c>
      <c r="E213" s="842">
        <f t="shared" si="3"/>
        <v>60984236.64762263</v>
      </c>
    </row>
    <row r="214" spans="1:5" ht="16.5" x14ac:dyDescent="0.3">
      <c r="A214" s="841" t="s">
        <v>1194</v>
      </c>
      <c r="B214" s="841" t="s">
        <v>1195</v>
      </c>
      <c r="C214" s="842">
        <v>18809685.001070522</v>
      </c>
      <c r="D214" s="842">
        <v>4084064.4393100217</v>
      </c>
      <c r="E214" s="842">
        <f t="shared" si="3"/>
        <v>22893749.440380543</v>
      </c>
    </row>
    <row r="215" spans="1:5" ht="16.5" x14ac:dyDescent="0.3">
      <c r="A215" s="841" t="s">
        <v>1196</v>
      </c>
      <c r="B215" s="841" t="s">
        <v>1197</v>
      </c>
      <c r="C215" s="842">
        <v>1623288.7875623605</v>
      </c>
      <c r="D215" s="842">
        <v>381522.77182360081</v>
      </c>
      <c r="E215" s="842">
        <f t="shared" si="3"/>
        <v>2004811.5593859614</v>
      </c>
    </row>
    <row r="216" spans="1:5" ht="16.5" x14ac:dyDescent="0.3">
      <c r="A216" s="841" t="s">
        <v>1198</v>
      </c>
      <c r="B216" s="841" t="s">
        <v>1199</v>
      </c>
      <c r="C216" s="842">
        <v>15590364.113517126</v>
      </c>
      <c r="D216" s="842">
        <v>3576977.2109368816</v>
      </c>
      <c r="E216" s="842">
        <f t="shared" si="3"/>
        <v>19167341.32445401</v>
      </c>
    </row>
    <row r="217" spans="1:5" ht="16.5" x14ac:dyDescent="0.3">
      <c r="A217" s="841" t="s">
        <v>1200</v>
      </c>
      <c r="B217" s="841" t="s">
        <v>1201</v>
      </c>
      <c r="C217" s="842">
        <v>6967805.7832243126</v>
      </c>
      <c r="D217" s="842">
        <v>1699949.5655937654</v>
      </c>
      <c r="E217" s="842">
        <f t="shared" si="3"/>
        <v>8667755.3488180786</v>
      </c>
    </row>
    <row r="218" spans="1:5" ht="16.5" x14ac:dyDescent="0.3">
      <c r="A218" s="841" t="s">
        <v>1202</v>
      </c>
      <c r="B218" s="841" t="s">
        <v>1203</v>
      </c>
      <c r="C218" s="842">
        <v>18485738.371948358</v>
      </c>
      <c r="D218" s="842">
        <v>1506236.8783528092</v>
      </c>
      <c r="E218" s="842">
        <f t="shared" si="3"/>
        <v>19991975.250301167</v>
      </c>
    </row>
    <row r="219" spans="1:5" ht="16.5" x14ac:dyDescent="0.3">
      <c r="A219" s="841" t="s">
        <v>1204</v>
      </c>
      <c r="B219" s="841" t="s">
        <v>1205</v>
      </c>
      <c r="C219" s="842">
        <v>7151129.6012158832</v>
      </c>
      <c r="D219" s="842">
        <v>1946785.6767595268</v>
      </c>
      <c r="E219" s="842">
        <f t="shared" si="3"/>
        <v>9097915.2779754102</v>
      </c>
    </row>
    <row r="220" spans="1:5" ht="16.5" x14ac:dyDescent="0.3">
      <c r="A220" s="841" t="s">
        <v>1206</v>
      </c>
      <c r="B220" s="841" t="s">
        <v>1207</v>
      </c>
      <c r="C220" s="842">
        <v>3943938.3133853502</v>
      </c>
      <c r="D220" s="842">
        <v>1241156.3589704481</v>
      </c>
      <c r="E220" s="842">
        <f t="shared" si="3"/>
        <v>5185094.6723557981</v>
      </c>
    </row>
    <row r="221" spans="1:5" ht="16.5" x14ac:dyDescent="0.3">
      <c r="A221" s="841" t="s">
        <v>1208</v>
      </c>
      <c r="B221" s="841" t="s">
        <v>1209</v>
      </c>
      <c r="C221" s="842">
        <v>1006705.3549214017</v>
      </c>
      <c r="D221" s="842">
        <v>409962.58463182981</v>
      </c>
      <c r="E221" s="842">
        <f t="shared" si="3"/>
        <v>1416667.9395532315</v>
      </c>
    </row>
    <row r="222" spans="1:5" ht="16.5" x14ac:dyDescent="0.3">
      <c r="A222" s="841" t="s">
        <v>1210</v>
      </c>
      <c r="B222" s="841" t="s">
        <v>1211</v>
      </c>
      <c r="C222" s="842">
        <v>1185949.2511563629</v>
      </c>
      <c r="D222" s="842">
        <v>714214.92165571381</v>
      </c>
      <c r="E222" s="842">
        <f t="shared" si="3"/>
        <v>1900164.1728120768</v>
      </c>
    </row>
    <row r="223" spans="1:5" ht="16.5" x14ac:dyDescent="0.3">
      <c r="A223" s="841" t="s">
        <v>1212</v>
      </c>
      <c r="B223" s="841" t="s">
        <v>1213</v>
      </c>
      <c r="C223" s="842">
        <v>12180336.480872242</v>
      </c>
      <c r="D223" s="842">
        <v>1849124.4327765517</v>
      </c>
      <c r="E223" s="842">
        <f t="shared" si="3"/>
        <v>14029460.913648793</v>
      </c>
    </row>
    <row r="224" spans="1:5" ht="16.5" x14ac:dyDescent="0.3">
      <c r="A224" s="841" t="s">
        <v>1214</v>
      </c>
      <c r="B224" s="841" t="s">
        <v>1215</v>
      </c>
      <c r="C224" s="842">
        <v>1448047.4131551567</v>
      </c>
      <c r="D224" s="842">
        <v>325716.3466904721</v>
      </c>
      <c r="E224" s="842">
        <f t="shared" si="3"/>
        <v>1773763.7598456289</v>
      </c>
    </row>
    <row r="225" spans="1:5" ht="16.5" x14ac:dyDescent="0.3">
      <c r="A225" s="841" t="s">
        <v>1216</v>
      </c>
      <c r="B225" s="841" t="s">
        <v>1217</v>
      </c>
      <c r="C225" s="842">
        <v>4305047.3038612837</v>
      </c>
      <c r="D225" s="842">
        <v>1376379.6198699523</v>
      </c>
      <c r="E225" s="842">
        <f t="shared" si="3"/>
        <v>5681426.9237312358</v>
      </c>
    </row>
    <row r="226" spans="1:5" ht="16.5" x14ac:dyDescent="0.3">
      <c r="A226" s="841" t="s">
        <v>1218</v>
      </c>
      <c r="B226" s="841" t="s">
        <v>1219</v>
      </c>
      <c r="C226" s="842">
        <v>5017225.3204136528</v>
      </c>
      <c r="D226" s="842">
        <v>1487992.4701362096</v>
      </c>
      <c r="E226" s="842">
        <f t="shared" si="3"/>
        <v>6505217.7905498622</v>
      </c>
    </row>
    <row r="227" spans="1:5" ht="16.5" x14ac:dyDescent="0.3">
      <c r="A227" s="841" t="s">
        <v>1220</v>
      </c>
      <c r="B227" s="841" t="s">
        <v>1221</v>
      </c>
      <c r="C227" s="842">
        <v>1909258.4780172075</v>
      </c>
      <c r="D227" s="842">
        <v>719044.32383069629</v>
      </c>
      <c r="E227" s="842">
        <f t="shared" si="3"/>
        <v>2628302.801847904</v>
      </c>
    </row>
    <row r="228" spans="1:5" ht="16.5" x14ac:dyDescent="0.3">
      <c r="A228" s="841" t="s">
        <v>1222</v>
      </c>
      <c r="B228" s="841" t="s">
        <v>1223</v>
      </c>
      <c r="C228" s="842">
        <v>1543603.3005304162</v>
      </c>
      <c r="D228" s="842">
        <v>820998.3697469891</v>
      </c>
      <c r="E228" s="842">
        <f t="shared" si="3"/>
        <v>2364601.6702774055</v>
      </c>
    </row>
    <row r="229" spans="1:5" ht="16.5" x14ac:dyDescent="0.3">
      <c r="A229" s="841" t="s">
        <v>1224</v>
      </c>
      <c r="B229" s="841" t="s">
        <v>1225</v>
      </c>
      <c r="C229" s="842">
        <v>396047.54163627926</v>
      </c>
      <c r="D229" s="842">
        <v>242543.3092324438</v>
      </c>
      <c r="E229" s="842">
        <f t="shared" si="3"/>
        <v>638590.85086872312</v>
      </c>
    </row>
    <row r="230" spans="1:5" ht="16.5" x14ac:dyDescent="0.3">
      <c r="A230" s="841" t="s">
        <v>1226</v>
      </c>
      <c r="B230" s="841" t="s">
        <v>1227</v>
      </c>
      <c r="C230" s="842">
        <v>860253.38757551042</v>
      </c>
      <c r="D230" s="842">
        <v>367034.56529865391</v>
      </c>
      <c r="E230" s="842">
        <f t="shared" si="3"/>
        <v>1227287.9528741643</v>
      </c>
    </row>
    <row r="231" spans="1:5" ht="16.5" x14ac:dyDescent="0.3">
      <c r="A231" s="841" t="s">
        <v>1228</v>
      </c>
      <c r="B231" s="841" t="s">
        <v>1229</v>
      </c>
      <c r="C231" s="842">
        <v>14492737.740975685</v>
      </c>
      <c r="D231" s="842">
        <v>3195454.4391132807</v>
      </c>
      <c r="E231" s="842">
        <f t="shared" si="3"/>
        <v>17688192.180088967</v>
      </c>
    </row>
    <row r="232" spans="1:5" ht="16.5" x14ac:dyDescent="0.3">
      <c r="A232" s="841" t="s">
        <v>1230</v>
      </c>
      <c r="B232" s="841" t="s">
        <v>1231</v>
      </c>
      <c r="C232" s="842">
        <v>5214492.6199344918</v>
      </c>
      <c r="D232" s="842">
        <v>1453113.4544280041</v>
      </c>
      <c r="E232" s="842">
        <f t="shared" si="3"/>
        <v>6667606.0743624959</v>
      </c>
    </row>
    <row r="233" spans="1:5" ht="16.5" x14ac:dyDescent="0.3">
      <c r="A233" s="841" t="s">
        <v>1232</v>
      </c>
      <c r="B233" s="841" t="s">
        <v>1233</v>
      </c>
      <c r="C233" s="842">
        <v>8406836.67578765</v>
      </c>
      <c r="D233" s="842">
        <v>7353569.7117730305</v>
      </c>
      <c r="E233" s="842">
        <f t="shared" si="3"/>
        <v>15760406.387560681</v>
      </c>
    </row>
    <row r="234" spans="1:5" ht="16.5" x14ac:dyDescent="0.3">
      <c r="A234" s="841" t="s">
        <v>1234</v>
      </c>
      <c r="B234" s="841" t="s">
        <v>1235</v>
      </c>
      <c r="C234" s="842">
        <v>1722363.4087775103</v>
      </c>
      <c r="D234" s="842">
        <v>413718.78632348269</v>
      </c>
      <c r="E234" s="842">
        <f t="shared" si="3"/>
        <v>2136082.1951009929</v>
      </c>
    </row>
    <row r="235" spans="1:5" ht="16.5" x14ac:dyDescent="0.3">
      <c r="A235" s="841" t="s">
        <v>1236</v>
      </c>
      <c r="B235" s="841" t="s">
        <v>1237</v>
      </c>
      <c r="C235" s="842">
        <v>16603181.963864882</v>
      </c>
      <c r="D235" s="842">
        <v>3781958.5032527964</v>
      </c>
      <c r="E235" s="842">
        <f t="shared" si="3"/>
        <v>20385140.467117678</v>
      </c>
    </row>
    <row r="236" spans="1:5" ht="16.5" x14ac:dyDescent="0.3">
      <c r="A236" s="841" t="s">
        <v>1238</v>
      </c>
      <c r="B236" s="841" t="s">
        <v>1239</v>
      </c>
      <c r="C236" s="842">
        <v>1059053.0617035413</v>
      </c>
      <c r="D236" s="842">
        <v>540356.44335635158</v>
      </c>
      <c r="E236" s="842">
        <f t="shared" si="3"/>
        <v>1599409.5050598928</v>
      </c>
    </row>
    <row r="237" spans="1:5" ht="16.5" x14ac:dyDescent="0.3">
      <c r="A237" s="841" t="s">
        <v>1240</v>
      </c>
      <c r="B237" s="841" t="s">
        <v>1241</v>
      </c>
      <c r="C237" s="842">
        <v>9152838.4321926441</v>
      </c>
      <c r="D237" s="842">
        <v>1623752.3312773781</v>
      </c>
      <c r="E237" s="842">
        <f t="shared" si="3"/>
        <v>10776590.763470022</v>
      </c>
    </row>
    <row r="238" spans="1:5" ht="16.5" x14ac:dyDescent="0.3">
      <c r="A238" s="841" t="s">
        <v>1242</v>
      </c>
      <c r="B238" s="841" t="s">
        <v>1243</v>
      </c>
      <c r="C238" s="842">
        <v>47200276.903139889</v>
      </c>
      <c r="D238" s="842">
        <v>11544417.599174328</v>
      </c>
      <c r="E238" s="842">
        <f t="shared" si="3"/>
        <v>58744694.502314217</v>
      </c>
    </row>
    <row r="239" spans="1:5" ht="16.5" x14ac:dyDescent="0.3">
      <c r="A239" s="841" t="s">
        <v>1244</v>
      </c>
      <c r="B239" s="841" t="s">
        <v>1245</v>
      </c>
      <c r="C239" s="842">
        <v>2588441.9028916815</v>
      </c>
      <c r="D239" s="842">
        <v>936367.42170489929</v>
      </c>
      <c r="E239" s="842">
        <f t="shared" si="3"/>
        <v>3524809.324596581</v>
      </c>
    </row>
    <row r="240" spans="1:5" ht="16.5" x14ac:dyDescent="0.3">
      <c r="A240" s="841" t="s">
        <v>1246</v>
      </c>
      <c r="B240" s="841" t="s">
        <v>1247</v>
      </c>
      <c r="C240" s="842">
        <v>20308851.444019921</v>
      </c>
      <c r="D240" s="842">
        <v>4053478.2255351339</v>
      </c>
      <c r="E240" s="842">
        <f t="shared" si="3"/>
        <v>24362329.669555053</v>
      </c>
    </row>
    <row r="241" spans="1:5" ht="16.5" x14ac:dyDescent="0.3">
      <c r="A241" s="841" t="s">
        <v>1248</v>
      </c>
      <c r="B241" s="841" t="s">
        <v>1249</v>
      </c>
      <c r="C241" s="842">
        <v>8142399.9909643773</v>
      </c>
      <c r="D241" s="842">
        <v>1944639.2757928681</v>
      </c>
      <c r="E241" s="842">
        <f t="shared" si="3"/>
        <v>10087039.266757246</v>
      </c>
    </row>
    <row r="242" spans="1:5" ht="16.5" x14ac:dyDescent="0.3">
      <c r="A242" s="841" t="s">
        <v>1250</v>
      </c>
      <c r="B242" s="841" t="s">
        <v>1251</v>
      </c>
      <c r="C242" s="842">
        <v>5611389.2181190439</v>
      </c>
      <c r="D242" s="842">
        <v>818315.36853866547</v>
      </c>
      <c r="E242" s="842">
        <f t="shared" si="3"/>
        <v>6429704.5866577094</v>
      </c>
    </row>
    <row r="243" spans="1:5" ht="16.5" x14ac:dyDescent="0.3">
      <c r="A243" s="841" t="s">
        <v>1252</v>
      </c>
      <c r="B243" s="841" t="s">
        <v>1253</v>
      </c>
      <c r="C243" s="842">
        <v>1681114.7614473</v>
      </c>
      <c r="D243" s="842">
        <v>835486.57627193583</v>
      </c>
      <c r="E243" s="842">
        <f t="shared" si="3"/>
        <v>2516601.3377192356</v>
      </c>
    </row>
    <row r="244" spans="1:5" ht="16.5" x14ac:dyDescent="0.3">
      <c r="A244" s="841" t="s">
        <v>1254</v>
      </c>
      <c r="B244" s="841" t="s">
        <v>1255</v>
      </c>
      <c r="C244" s="842">
        <v>1324403.4079505494</v>
      </c>
      <c r="D244" s="842">
        <v>437865.7971983942</v>
      </c>
      <c r="E244" s="842">
        <f t="shared" si="3"/>
        <v>1762269.2051489437</v>
      </c>
    </row>
    <row r="245" spans="1:5" ht="16.5" x14ac:dyDescent="0.3">
      <c r="A245" s="841" t="s">
        <v>1256</v>
      </c>
      <c r="B245" s="841" t="s">
        <v>1257</v>
      </c>
      <c r="C245" s="842">
        <v>2175176.8387412308</v>
      </c>
      <c r="D245" s="842">
        <v>577918.4602728805</v>
      </c>
      <c r="E245" s="842">
        <f t="shared" si="3"/>
        <v>2753095.299014111</v>
      </c>
    </row>
    <row r="246" spans="1:5" ht="16.5" x14ac:dyDescent="0.3">
      <c r="A246" s="841" t="s">
        <v>1258</v>
      </c>
      <c r="B246" s="841" t="s">
        <v>1259</v>
      </c>
      <c r="C246" s="842">
        <v>6244755.5497307414</v>
      </c>
      <c r="D246" s="842">
        <v>1320036.5944951589</v>
      </c>
      <c r="E246" s="842">
        <f t="shared" si="3"/>
        <v>7564792.1442259001</v>
      </c>
    </row>
    <row r="247" spans="1:5" ht="16.5" x14ac:dyDescent="0.3">
      <c r="A247" s="841" t="s">
        <v>1260</v>
      </c>
      <c r="B247" s="841" t="s">
        <v>1261</v>
      </c>
      <c r="C247" s="842">
        <v>1622758.5847569315</v>
      </c>
      <c r="D247" s="842">
        <v>581674.66196453338</v>
      </c>
      <c r="E247" s="842">
        <f t="shared" si="3"/>
        <v>2204433.2467214651</v>
      </c>
    </row>
    <row r="248" spans="1:5" ht="16.5" x14ac:dyDescent="0.3">
      <c r="A248" s="841" t="s">
        <v>1262</v>
      </c>
      <c r="B248" s="841" t="s">
        <v>1263</v>
      </c>
      <c r="C248" s="842">
        <v>23362956.370904863</v>
      </c>
      <c r="D248" s="842">
        <v>6096315.3455526419</v>
      </c>
      <c r="E248" s="842">
        <f t="shared" si="3"/>
        <v>29459271.716457505</v>
      </c>
    </row>
    <row r="249" spans="1:5" ht="16.5" x14ac:dyDescent="0.3">
      <c r="A249" s="841" t="s">
        <v>1264</v>
      </c>
      <c r="B249" s="841" t="s">
        <v>1265</v>
      </c>
      <c r="C249" s="842">
        <v>1971996.9829664403</v>
      </c>
      <c r="D249" s="842">
        <v>934757.62097990513</v>
      </c>
      <c r="E249" s="842">
        <f t="shared" si="3"/>
        <v>2906754.6039463454</v>
      </c>
    </row>
    <row r="250" spans="1:5" ht="16.5" x14ac:dyDescent="0.3">
      <c r="A250" s="841" t="s">
        <v>1266</v>
      </c>
      <c r="B250" s="841" t="s">
        <v>1267</v>
      </c>
      <c r="C250" s="842">
        <v>4129473.1987894396</v>
      </c>
      <c r="D250" s="842">
        <v>1968786.2866677796</v>
      </c>
      <c r="E250" s="842">
        <f t="shared" si="3"/>
        <v>6098259.4854572192</v>
      </c>
    </row>
    <row r="251" spans="1:5" ht="16.5" x14ac:dyDescent="0.3">
      <c r="A251" s="841" t="s">
        <v>1268</v>
      </c>
      <c r="B251" s="841" t="s">
        <v>1269</v>
      </c>
      <c r="C251" s="842">
        <v>1783731.9899665895</v>
      </c>
      <c r="D251" s="842">
        <v>685238.50860582024</v>
      </c>
      <c r="E251" s="842">
        <f t="shared" si="3"/>
        <v>2468970.4985724096</v>
      </c>
    </row>
    <row r="252" spans="1:5" ht="16.5" x14ac:dyDescent="0.3">
      <c r="A252" s="841" t="s">
        <v>1270</v>
      </c>
      <c r="B252" s="841" t="s">
        <v>1271</v>
      </c>
      <c r="C252" s="842">
        <v>808868.67810210178</v>
      </c>
      <c r="D252" s="842">
        <v>332692.14983211318</v>
      </c>
      <c r="E252" s="842">
        <f t="shared" si="3"/>
        <v>1141560.8279342148</v>
      </c>
    </row>
    <row r="253" spans="1:5" ht="16.5" x14ac:dyDescent="0.3">
      <c r="A253" s="841" t="s">
        <v>1272</v>
      </c>
      <c r="B253" s="841" t="s">
        <v>1273</v>
      </c>
      <c r="C253" s="842">
        <v>485245.46753909357</v>
      </c>
      <c r="D253" s="842">
        <v>787192.55452211294</v>
      </c>
      <c r="E253" s="842">
        <f t="shared" si="3"/>
        <v>1272438.0220612064</v>
      </c>
    </row>
    <row r="254" spans="1:5" ht="16.5" x14ac:dyDescent="0.3">
      <c r="A254" s="841" t="s">
        <v>1274</v>
      </c>
      <c r="B254" s="841" t="s">
        <v>1275</v>
      </c>
      <c r="C254" s="842">
        <v>40774970.039901033</v>
      </c>
      <c r="D254" s="842">
        <v>7647626.6442052862</v>
      </c>
      <c r="E254" s="842">
        <f t="shared" si="3"/>
        <v>48422596.68410632</v>
      </c>
    </row>
    <row r="255" spans="1:5" ht="16.5" x14ac:dyDescent="0.3">
      <c r="A255" s="841" t="s">
        <v>1276</v>
      </c>
      <c r="B255" s="841" t="s">
        <v>1277</v>
      </c>
      <c r="C255" s="842">
        <v>5813459.1908375835</v>
      </c>
      <c r="D255" s="842">
        <v>1864685.839784828</v>
      </c>
      <c r="E255" s="842">
        <f t="shared" si="3"/>
        <v>7678145.0306224115</v>
      </c>
    </row>
    <row r="256" spans="1:5" ht="16.5" x14ac:dyDescent="0.3">
      <c r="A256" s="841" t="s">
        <v>1278</v>
      </c>
      <c r="B256" s="841" t="s">
        <v>1279</v>
      </c>
      <c r="C256" s="842">
        <v>1854936.9079152877</v>
      </c>
      <c r="D256" s="842">
        <v>633724.88540600915</v>
      </c>
      <c r="E256" s="842">
        <f t="shared" si="3"/>
        <v>2488661.7933212966</v>
      </c>
    </row>
    <row r="257" spans="1:5" ht="16.5" x14ac:dyDescent="0.3">
      <c r="A257" s="841" t="s">
        <v>1280</v>
      </c>
      <c r="B257" s="841" t="s">
        <v>1281</v>
      </c>
      <c r="C257" s="842">
        <v>1862179.3545909747</v>
      </c>
      <c r="D257" s="842">
        <v>633188.28516434447</v>
      </c>
      <c r="E257" s="842">
        <f t="shared" si="3"/>
        <v>2495367.6397553193</v>
      </c>
    </row>
    <row r="258" spans="1:5" ht="16.5" x14ac:dyDescent="0.3">
      <c r="A258" s="841" t="s">
        <v>1282</v>
      </c>
      <c r="B258" s="841" t="s">
        <v>1283</v>
      </c>
      <c r="C258" s="842">
        <v>5192968.2192455903</v>
      </c>
      <c r="D258" s="842">
        <v>1135446.1113625024</v>
      </c>
      <c r="E258" s="842">
        <f t="shared" si="3"/>
        <v>6328414.3306080922</v>
      </c>
    </row>
    <row r="259" spans="1:5" ht="16.5" x14ac:dyDescent="0.3">
      <c r="A259" s="841" t="s">
        <v>1284</v>
      </c>
      <c r="B259" s="841" t="s">
        <v>1285</v>
      </c>
      <c r="C259" s="842">
        <v>8404568.1511363536</v>
      </c>
      <c r="D259" s="842">
        <v>1194472.1379456192</v>
      </c>
      <c r="E259" s="842">
        <f t="shared" si="3"/>
        <v>9599040.2890819721</v>
      </c>
    </row>
    <row r="260" spans="1:5" ht="16.5" x14ac:dyDescent="0.3">
      <c r="A260" s="841" t="s">
        <v>1286</v>
      </c>
      <c r="B260" s="841" t="s">
        <v>1287</v>
      </c>
      <c r="C260" s="842">
        <v>10235274.360710401</v>
      </c>
      <c r="D260" s="842">
        <v>1775073.5994268232</v>
      </c>
      <c r="E260" s="842">
        <f t="shared" si="3"/>
        <v>12010347.960137224</v>
      </c>
    </row>
    <row r="261" spans="1:5" ht="16.5" x14ac:dyDescent="0.3">
      <c r="A261" s="841" t="s">
        <v>1288</v>
      </c>
      <c r="B261" s="841" t="s">
        <v>1289</v>
      </c>
      <c r="C261" s="842">
        <v>4225023.3224965772</v>
      </c>
      <c r="D261" s="842">
        <v>1119348.1041125613</v>
      </c>
      <c r="E261" s="842">
        <f t="shared" si="3"/>
        <v>5344371.426609138</v>
      </c>
    </row>
    <row r="262" spans="1:5" ht="16.5" x14ac:dyDescent="0.3">
      <c r="A262" s="841" t="s">
        <v>1290</v>
      </c>
      <c r="B262" s="841" t="s">
        <v>1291</v>
      </c>
      <c r="C262" s="842">
        <v>227288.5191810914</v>
      </c>
      <c r="D262" s="842">
        <v>125564.45654953949</v>
      </c>
      <c r="E262" s="842">
        <f t="shared" si="3"/>
        <v>352852.97573063092</v>
      </c>
    </row>
    <row r="263" spans="1:5" ht="16.5" x14ac:dyDescent="0.3">
      <c r="A263" s="841" t="s">
        <v>1292</v>
      </c>
      <c r="B263" s="841" t="s">
        <v>1293</v>
      </c>
      <c r="C263" s="842">
        <v>2498967.8715370009</v>
      </c>
      <c r="D263" s="842">
        <v>585430.86365618627</v>
      </c>
      <c r="E263" s="842">
        <f t="shared" si="3"/>
        <v>3084398.7351931874</v>
      </c>
    </row>
    <row r="264" spans="1:5" ht="16.5" x14ac:dyDescent="0.3">
      <c r="A264" s="841" t="s">
        <v>1294</v>
      </c>
      <c r="B264" s="841" t="s">
        <v>1295</v>
      </c>
      <c r="C264" s="842">
        <v>1166251.3508375201</v>
      </c>
      <c r="D264" s="842">
        <v>399230.57979853579</v>
      </c>
      <c r="E264" s="842">
        <f t="shared" ref="E264:E327" si="4">C264+D264</f>
        <v>1565481.9306360558</v>
      </c>
    </row>
    <row r="265" spans="1:5" ht="16.5" x14ac:dyDescent="0.3">
      <c r="A265" s="841" t="s">
        <v>1296</v>
      </c>
      <c r="B265" s="841" t="s">
        <v>1297</v>
      </c>
      <c r="C265" s="842">
        <v>5211977.6374789225</v>
      </c>
      <c r="D265" s="842">
        <v>1322719.5957034822</v>
      </c>
      <c r="E265" s="842">
        <f t="shared" si="4"/>
        <v>6534697.2331824042</v>
      </c>
    </row>
    <row r="266" spans="1:5" ht="16.5" x14ac:dyDescent="0.3">
      <c r="A266" s="841" t="s">
        <v>1298</v>
      </c>
      <c r="B266" s="841" t="s">
        <v>1299</v>
      </c>
      <c r="C266" s="842">
        <v>4724142.6692947177</v>
      </c>
      <c r="D266" s="842">
        <v>1335061.4012617704</v>
      </c>
      <c r="E266" s="842">
        <f t="shared" si="4"/>
        <v>6059204.0705564879</v>
      </c>
    </row>
    <row r="267" spans="1:5" ht="16.5" x14ac:dyDescent="0.3">
      <c r="A267" s="841" t="s">
        <v>1300</v>
      </c>
      <c r="B267" s="841" t="s">
        <v>1301</v>
      </c>
      <c r="C267" s="842">
        <v>15908995.218431422</v>
      </c>
      <c r="D267" s="842">
        <v>3887132.1506190775</v>
      </c>
      <c r="E267" s="842">
        <f t="shared" si="4"/>
        <v>19796127.369050499</v>
      </c>
    </row>
    <row r="268" spans="1:5" ht="16.5" x14ac:dyDescent="0.3">
      <c r="A268" s="841" t="s">
        <v>1302</v>
      </c>
      <c r="B268" s="841" t="s">
        <v>1303</v>
      </c>
      <c r="C268" s="842">
        <v>1091794.7015608919</v>
      </c>
      <c r="D268" s="842">
        <v>559674.05205628066</v>
      </c>
      <c r="E268" s="842">
        <f t="shared" si="4"/>
        <v>1651468.7536171726</v>
      </c>
    </row>
    <row r="269" spans="1:5" ht="16.5" x14ac:dyDescent="0.3">
      <c r="A269" s="841" t="s">
        <v>1304</v>
      </c>
      <c r="B269" s="841" t="s">
        <v>1305</v>
      </c>
      <c r="C269" s="842">
        <v>14101823.139613612</v>
      </c>
      <c r="D269" s="842">
        <v>1868978.6417181457</v>
      </c>
      <c r="E269" s="842">
        <f t="shared" si="4"/>
        <v>15970801.781331757</v>
      </c>
    </row>
    <row r="270" spans="1:5" ht="16.5" x14ac:dyDescent="0.3">
      <c r="A270" s="841" t="s">
        <v>1306</v>
      </c>
      <c r="B270" s="841" t="s">
        <v>1307</v>
      </c>
      <c r="C270" s="842">
        <v>5458311.0811658865</v>
      </c>
      <c r="D270" s="842">
        <v>1220228.9495455248</v>
      </c>
      <c r="E270" s="842">
        <f t="shared" si="4"/>
        <v>6678540.0307114115</v>
      </c>
    </row>
    <row r="271" spans="1:5" ht="16.5" x14ac:dyDescent="0.3">
      <c r="A271" s="841" t="s">
        <v>1308</v>
      </c>
      <c r="B271" s="841" t="s">
        <v>1309</v>
      </c>
      <c r="C271" s="842">
        <v>13394892.161039412</v>
      </c>
      <c r="D271" s="842">
        <v>3545854.3969203294</v>
      </c>
      <c r="E271" s="842">
        <f t="shared" si="4"/>
        <v>16940746.557959743</v>
      </c>
    </row>
    <row r="272" spans="1:5" ht="16.5" x14ac:dyDescent="0.3">
      <c r="A272" s="841" t="s">
        <v>1310</v>
      </c>
      <c r="B272" s="841" t="s">
        <v>1311</v>
      </c>
      <c r="C272" s="842">
        <v>16672609.716010943</v>
      </c>
      <c r="D272" s="842">
        <v>4550906.6495583095</v>
      </c>
      <c r="E272" s="842">
        <f t="shared" si="4"/>
        <v>21223516.365569253</v>
      </c>
    </row>
    <row r="273" spans="1:5" ht="16.5" x14ac:dyDescent="0.3">
      <c r="A273" s="841" t="s">
        <v>1312</v>
      </c>
      <c r="B273" s="841" t="s">
        <v>1313</v>
      </c>
      <c r="C273" s="842">
        <v>144959.31419324828</v>
      </c>
      <c r="D273" s="842">
        <v>157760.47104942141</v>
      </c>
      <c r="E273" s="842">
        <f t="shared" si="4"/>
        <v>302719.78524266969</v>
      </c>
    </row>
    <row r="274" spans="1:5" ht="16.5" x14ac:dyDescent="0.3">
      <c r="A274" s="841" t="s">
        <v>1314</v>
      </c>
      <c r="B274" s="841" t="s">
        <v>1315</v>
      </c>
      <c r="C274" s="842">
        <v>915481.52145813836</v>
      </c>
      <c r="D274" s="842">
        <v>491525.82136486401</v>
      </c>
      <c r="E274" s="842">
        <f t="shared" si="4"/>
        <v>1407007.3428230025</v>
      </c>
    </row>
    <row r="275" spans="1:5" ht="16.5" x14ac:dyDescent="0.3">
      <c r="A275" s="841" t="s">
        <v>1316</v>
      </c>
      <c r="B275" s="841" t="s">
        <v>1317</v>
      </c>
      <c r="C275" s="842">
        <v>7262672.1268866835</v>
      </c>
      <c r="D275" s="842">
        <v>2214549.1973502114</v>
      </c>
      <c r="E275" s="842">
        <f t="shared" si="4"/>
        <v>9477221.3242368959</v>
      </c>
    </row>
    <row r="276" spans="1:5" ht="16.5" x14ac:dyDescent="0.3">
      <c r="A276" s="841" t="s">
        <v>1318</v>
      </c>
      <c r="B276" s="841" t="s">
        <v>1319</v>
      </c>
      <c r="C276" s="842">
        <v>4995573.4160205573</v>
      </c>
      <c r="D276" s="842">
        <v>750703.73808891349</v>
      </c>
      <c r="E276" s="842">
        <f t="shared" si="4"/>
        <v>5746277.1541094705</v>
      </c>
    </row>
    <row r="277" spans="1:5" ht="16.5" x14ac:dyDescent="0.3">
      <c r="A277" s="841" t="s">
        <v>1320</v>
      </c>
      <c r="B277" s="841" t="s">
        <v>1321</v>
      </c>
      <c r="C277" s="842">
        <v>8630733.5012050122</v>
      </c>
      <c r="D277" s="842">
        <v>1741267.784201947</v>
      </c>
      <c r="E277" s="842">
        <f t="shared" si="4"/>
        <v>10372001.285406958</v>
      </c>
    </row>
    <row r="278" spans="1:5" ht="16.5" x14ac:dyDescent="0.3">
      <c r="A278" s="841" t="s">
        <v>1322</v>
      </c>
      <c r="B278" s="841" t="s">
        <v>1323</v>
      </c>
      <c r="C278" s="842">
        <v>10549841.574825075</v>
      </c>
      <c r="D278" s="842">
        <v>3305994.0888962089</v>
      </c>
      <c r="E278" s="842">
        <f t="shared" si="4"/>
        <v>13855835.663721284</v>
      </c>
    </row>
    <row r="279" spans="1:5" ht="16.5" x14ac:dyDescent="0.3">
      <c r="A279" s="841" t="s">
        <v>1324</v>
      </c>
      <c r="B279" s="841" t="s">
        <v>1325</v>
      </c>
      <c r="C279" s="842">
        <v>9729248.9055496287</v>
      </c>
      <c r="D279" s="842">
        <v>1876491.0451014515</v>
      </c>
      <c r="E279" s="842">
        <f t="shared" si="4"/>
        <v>11605739.950651079</v>
      </c>
    </row>
    <row r="280" spans="1:5" ht="16.5" x14ac:dyDescent="0.3">
      <c r="A280" s="841" t="s">
        <v>1326</v>
      </c>
      <c r="B280" s="841" t="s">
        <v>1327</v>
      </c>
      <c r="C280" s="842">
        <v>3186016.320525419</v>
      </c>
      <c r="D280" s="842">
        <v>695433.91319744964</v>
      </c>
      <c r="E280" s="842">
        <f t="shared" si="4"/>
        <v>3881450.2337228684</v>
      </c>
    </row>
    <row r="281" spans="1:5" ht="16.5" x14ac:dyDescent="0.3">
      <c r="A281" s="841" t="s">
        <v>1328</v>
      </c>
      <c r="B281" s="841" t="s">
        <v>1329</v>
      </c>
      <c r="C281" s="842">
        <v>14411483.442851786</v>
      </c>
      <c r="D281" s="842">
        <v>3913425.5624606474</v>
      </c>
      <c r="E281" s="842">
        <f t="shared" si="4"/>
        <v>18324909.005312432</v>
      </c>
    </row>
    <row r="282" spans="1:5" ht="16.5" x14ac:dyDescent="0.3">
      <c r="A282" s="841" t="s">
        <v>1330</v>
      </c>
      <c r="B282" s="841" t="s">
        <v>1331</v>
      </c>
      <c r="C282" s="842">
        <v>1923703.5163565669</v>
      </c>
      <c r="D282" s="842">
        <v>429816.7935734237</v>
      </c>
      <c r="E282" s="842">
        <f t="shared" si="4"/>
        <v>2353520.3099299907</v>
      </c>
    </row>
    <row r="283" spans="1:5" ht="16.5" x14ac:dyDescent="0.3">
      <c r="A283" s="841" t="s">
        <v>1332</v>
      </c>
      <c r="B283" s="841" t="s">
        <v>1333</v>
      </c>
      <c r="C283" s="842">
        <v>29439736.414608948</v>
      </c>
      <c r="D283" s="842">
        <v>6720918.0268503511</v>
      </c>
      <c r="E283" s="842">
        <f t="shared" si="4"/>
        <v>36160654.441459298</v>
      </c>
    </row>
    <row r="284" spans="1:5" ht="16.5" x14ac:dyDescent="0.3">
      <c r="A284" s="841" t="s">
        <v>1334</v>
      </c>
      <c r="B284" s="841" t="s">
        <v>1335</v>
      </c>
      <c r="C284" s="842">
        <v>56143908.996900305</v>
      </c>
      <c r="D284" s="842">
        <v>19620251.236228041</v>
      </c>
      <c r="E284" s="842">
        <f t="shared" si="4"/>
        <v>75764160.233128339</v>
      </c>
    </row>
    <row r="285" spans="1:5" ht="16.5" x14ac:dyDescent="0.3">
      <c r="A285" s="841" t="s">
        <v>1336</v>
      </c>
      <c r="B285" s="841" t="s">
        <v>1337</v>
      </c>
      <c r="C285" s="842">
        <v>6842234.2321603075</v>
      </c>
      <c r="D285" s="842">
        <v>1562043.3034859379</v>
      </c>
      <c r="E285" s="842">
        <f t="shared" si="4"/>
        <v>8404277.5356462449</v>
      </c>
    </row>
    <row r="286" spans="1:5" ht="16.5" x14ac:dyDescent="0.3">
      <c r="A286" s="841" t="s">
        <v>1338</v>
      </c>
      <c r="B286" s="841" t="s">
        <v>1339</v>
      </c>
      <c r="C286" s="842">
        <v>1976715.3565740171</v>
      </c>
      <c r="D286" s="842">
        <v>1284620.9785452886</v>
      </c>
      <c r="E286" s="842">
        <f t="shared" si="4"/>
        <v>3261336.3351193056</v>
      </c>
    </row>
    <row r="287" spans="1:5" ht="16.5" x14ac:dyDescent="0.3">
      <c r="A287" s="841" t="s">
        <v>1340</v>
      </c>
      <c r="B287" s="841" t="s">
        <v>1341</v>
      </c>
      <c r="C287" s="842">
        <v>245433.48271744946</v>
      </c>
      <c r="D287" s="842">
        <v>165272.87443272717</v>
      </c>
      <c r="E287" s="842">
        <f t="shared" si="4"/>
        <v>410706.35715017666</v>
      </c>
    </row>
    <row r="288" spans="1:5" ht="16.5" x14ac:dyDescent="0.3">
      <c r="A288" s="841" t="s">
        <v>1342</v>
      </c>
      <c r="B288" s="841" t="s">
        <v>1343</v>
      </c>
      <c r="C288" s="842">
        <v>1837867.421705293</v>
      </c>
      <c r="D288" s="842">
        <v>426060.59188177082</v>
      </c>
      <c r="E288" s="842">
        <f t="shared" si="4"/>
        <v>2263928.0135870636</v>
      </c>
    </row>
    <row r="289" spans="1:5" ht="16.5" x14ac:dyDescent="0.3">
      <c r="A289" s="841" t="s">
        <v>1344</v>
      </c>
      <c r="B289" s="841" t="s">
        <v>1345</v>
      </c>
      <c r="C289" s="842">
        <v>1164481.6590497845</v>
      </c>
      <c r="D289" s="842">
        <v>559137.4518146161</v>
      </c>
      <c r="E289" s="842">
        <f t="shared" si="4"/>
        <v>1723619.1108644006</v>
      </c>
    </row>
    <row r="290" spans="1:5" ht="16.5" x14ac:dyDescent="0.3">
      <c r="A290" s="841" t="s">
        <v>1346</v>
      </c>
      <c r="B290" s="841" t="s">
        <v>1347</v>
      </c>
      <c r="C290" s="842">
        <v>6713117.9976427443</v>
      </c>
      <c r="D290" s="842">
        <v>1695656.7636604477</v>
      </c>
      <c r="E290" s="842">
        <f t="shared" si="4"/>
        <v>8408774.761303192</v>
      </c>
    </row>
    <row r="291" spans="1:5" ht="16.5" x14ac:dyDescent="0.3">
      <c r="A291" s="841" t="s">
        <v>1348</v>
      </c>
      <c r="B291" s="841" t="s">
        <v>1349</v>
      </c>
      <c r="C291" s="842">
        <v>4613682.1299370425</v>
      </c>
      <c r="D291" s="842">
        <v>1816928.4182766697</v>
      </c>
      <c r="E291" s="842">
        <f t="shared" si="4"/>
        <v>6430610.5482137119</v>
      </c>
    </row>
    <row r="292" spans="1:5" ht="16.5" x14ac:dyDescent="0.3">
      <c r="A292" s="841" t="s">
        <v>1350</v>
      </c>
      <c r="B292" s="841" t="s">
        <v>1351</v>
      </c>
      <c r="C292" s="842">
        <v>4727089.4029567679</v>
      </c>
      <c r="D292" s="842">
        <v>1727852.7781603297</v>
      </c>
      <c r="E292" s="842">
        <f t="shared" si="4"/>
        <v>6454942.1811170978</v>
      </c>
    </row>
    <row r="293" spans="1:5" ht="16.5" x14ac:dyDescent="0.3">
      <c r="A293" s="841" t="s">
        <v>1352</v>
      </c>
      <c r="B293" s="841" t="s">
        <v>1353</v>
      </c>
      <c r="C293" s="842">
        <v>413059.21773409657</v>
      </c>
      <c r="D293" s="842">
        <v>185663.68361598576</v>
      </c>
      <c r="E293" s="842">
        <f t="shared" si="4"/>
        <v>598722.90135008236</v>
      </c>
    </row>
    <row r="294" spans="1:5" ht="16.5" x14ac:dyDescent="0.3">
      <c r="A294" s="841" t="s">
        <v>1354</v>
      </c>
      <c r="B294" s="841" t="s">
        <v>1355</v>
      </c>
      <c r="C294" s="842">
        <v>743195.04721203272</v>
      </c>
      <c r="D294" s="842">
        <v>327862.74765713088</v>
      </c>
      <c r="E294" s="842">
        <f t="shared" si="4"/>
        <v>1071057.7948691635</v>
      </c>
    </row>
    <row r="295" spans="1:5" ht="16.5" x14ac:dyDescent="0.3">
      <c r="A295" s="841" t="s">
        <v>1356</v>
      </c>
      <c r="B295" s="841" t="s">
        <v>1357</v>
      </c>
      <c r="C295" s="842">
        <v>1498628.7481845082</v>
      </c>
      <c r="D295" s="842">
        <v>613334.07622275059</v>
      </c>
      <c r="E295" s="842">
        <f t="shared" si="4"/>
        <v>2111962.824407259</v>
      </c>
    </row>
    <row r="296" spans="1:5" ht="16.5" x14ac:dyDescent="0.3">
      <c r="A296" s="841" t="s">
        <v>1358</v>
      </c>
      <c r="B296" s="841" t="s">
        <v>1359</v>
      </c>
      <c r="C296" s="842">
        <v>1180994.0473664908</v>
      </c>
      <c r="D296" s="842">
        <v>543039.44456467498</v>
      </c>
      <c r="E296" s="842">
        <f t="shared" si="4"/>
        <v>1724033.4919311658</v>
      </c>
    </row>
    <row r="297" spans="1:5" ht="16.5" x14ac:dyDescent="0.3">
      <c r="A297" s="841" t="s">
        <v>1360</v>
      </c>
      <c r="B297" s="841" t="s">
        <v>1361</v>
      </c>
      <c r="C297" s="842">
        <v>8279552.7919614203</v>
      </c>
      <c r="D297" s="842">
        <v>2236013.2070167991</v>
      </c>
      <c r="E297" s="842">
        <f t="shared" si="4"/>
        <v>10515565.99897822</v>
      </c>
    </row>
    <row r="298" spans="1:5" ht="16.5" x14ac:dyDescent="0.3">
      <c r="A298" s="841" t="s">
        <v>1362</v>
      </c>
      <c r="B298" s="841" t="s">
        <v>1363</v>
      </c>
      <c r="C298" s="842">
        <v>4234369.8974852189</v>
      </c>
      <c r="D298" s="842">
        <v>744801.13543060166</v>
      </c>
      <c r="E298" s="842">
        <f t="shared" si="4"/>
        <v>4979171.0329158204</v>
      </c>
    </row>
    <row r="299" spans="1:5" ht="16.5" x14ac:dyDescent="0.3">
      <c r="A299" s="841" t="s">
        <v>1364</v>
      </c>
      <c r="B299" s="841" t="s">
        <v>1365</v>
      </c>
      <c r="C299" s="842">
        <v>6359082.7582289372</v>
      </c>
      <c r="D299" s="842">
        <v>8336084.7542610951</v>
      </c>
      <c r="E299" s="842">
        <f t="shared" si="4"/>
        <v>14695167.512490032</v>
      </c>
    </row>
    <row r="300" spans="1:5" ht="16.5" x14ac:dyDescent="0.3">
      <c r="A300" s="841" t="s">
        <v>1366</v>
      </c>
      <c r="B300" s="841" t="s">
        <v>1367</v>
      </c>
      <c r="C300" s="842">
        <v>5651986.6377972858</v>
      </c>
      <c r="D300" s="842">
        <v>3384337.7241792544</v>
      </c>
      <c r="E300" s="842">
        <f t="shared" si="4"/>
        <v>9036324.3619765397</v>
      </c>
    </row>
    <row r="301" spans="1:5" ht="16.5" x14ac:dyDescent="0.3">
      <c r="A301" s="841" t="s">
        <v>1368</v>
      </c>
      <c r="B301" s="841" t="s">
        <v>1369</v>
      </c>
      <c r="C301" s="842">
        <v>7932009.0747524146</v>
      </c>
      <c r="D301" s="842">
        <v>4842817.181023906</v>
      </c>
      <c r="E301" s="842">
        <f t="shared" si="4"/>
        <v>12774826.25577632</v>
      </c>
    </row>
    <row r="302" spans="1:5" ht="16.5" x14ac:dyDescent="0.3">
      <c r="A302" s="841" t="s">
        <v>1370</v>
      </c>
      <c r="B302" s="841" t="s">
        <v>1371</v>
      </c>
      <c r="C302" s="842">
        <v>893580.15299282421</v>
      </c>
      <c r="D302" s="842">
        <v>498501.62450650497</v>
      </c>
      <c r="E302" s="842">
        <f t="shared" si="4"/>
        <v>1392081.7774993293</v>
      </c>
    </row>
    <row r="303" spans="1:5" ht="16.5" x14ac:dyDescent="0.3">
      <c r="A303" s="841" t="s">
        <v>1372</v>
      </c>
      <c r="B303" s="841" t="s">
        <v>1373</v>
      </c>
      <c r="C303" s="842">
        <v>5955329.7893808121</v>
      </c>
      <c r="D303" s="842">
        <v>1153690.5195791023</v>
      </c>
      <c r="E303" s="842">
        <f t="shared" si="4"/>
        <v>7109020.3089599144</v>
      </c>
    </row>
    <row r="304" spans="1:5" ht="16.5" x14ac:dyDescent="0.3">
      <c r="A304" s="841" t="s">
        <v>1374</v>
      </c>
      <c r="B304" s="841" t="s">
        <v>1375</v>
      </c>
      <c r="C304" s="842">
        <v>17175452.939820953</v>
      </c>
      <c r="D304" s="842">
        <v>6345297.8576850621</v>
      </c>
      <c r="E304" s="842">
        <f t="shared" si="4"/>
        <v>23520750.797506016</v>
      </c>
    </row>
    <row r="305" spans="1:5" ht="16.5" x14ac:dyDescent="0.3">
      <c r="A305" s="841" t="s">
        <v>1376</v>
      </c>
      <c r="B305" s="841" t="s">
        <v>1377</v>
      </c>
      <c r="C305" s="842">
        <v>1623480.6654540019</v>
      </c>
      <c r="D305" s="842">
        <v>594553.06776448619</v>
      </c>
      <c r="E305" s="842">
        <f t="shared" si="4"/>
        <v>2218033.7332184883</v>
      </c>
    </row>
    <row r="306" spans="1:5" ht="16.5" x14ac:dyDescent="0.3">
      <c r="A306" s="841" t="s">
        <v>1378</v>
      </c>
      <c r="B306" s="841" t="s">
        <v>1379</v>
      </c>
      <c r="C306" s="842">
        <v>11415663.776773209</v>
      </c>
      <c r="D306" s="842">
        <v>3470730.3630872709</v>
      </c>
      <c r="E306" s="842">
        <f t="shared" si="4"/>
        <v>14886394.139860479</v>
      </c>
    </row>
    <row r="307" spans="1:5" ht="16.5" x14ac:dyDescent="0.3">
      <c r="A307" s="841" t="s">
        <v>1380</v>
      </c>
      <c r="B307" s="841" t="s">
        <v>1381</v>
      </c>
      <c r="C307" s="842">
        <v>1529068.8065083902</v>
      </c>
      <c r="D307" s="842">
        <v>828510.77313029475</v>
      </c>
      <c r="E307" s="842">
        <f t="shared" si="4"/>
        <v>2357579.5796386851</v>
      </c>
    </row>
    <row r="308" spans="1:5" ht="16.5" x14ac:dyDescent="0.3">
      <c r="A308" s="841" t="s">
        <v>1382</v>
      </c>
      <c r="B308" s="841" t="s">
        <v>1383</v>
      </c>
      <c r="C308" s="842">
        <v>7986300.6501306873</v>
      </c>
      <c r="D308" s="842">
        <v>2219378.5995251941</v>
      </c>
      <c r="E308" s="842">
        <f t="shared" si="4"/>
        <v>10205679.249655882</v>
      </c>
    </row>
    <row r="309" spans="1:5" ht="16.5" x14ac:dyDescent="0.3">
      <c r="A309" s="841" t="s">
        <v>1384</v>
      </c>
      <c r="B309" s="841" t="s">
        <v>1385</v>
      </c>
      <c r="C309" s="842">
        <v>1120204.7403584968</v>
      </c>
      <c r="D309" s="842">
        <v>628895.4832310268</v>
      </c>
      <c r="E309" s="842">
        <f t="shared" si="4"/>
        <v>1749100.2235895237</v>
      </c>
    </row>
    <row r="310" spans="1:5" ht="16.5" x14ac:dyDescent="0.3">
      <c r="A310" s="841" t="s">
        <v>1386</v>
      </c>
      <c r="B310" s="841" t="s">
        <v>1387</v>
      </c>
      <c r="C310" s="842">
        <v>1701538.3426347738</v>
      </c>
      <c r="D310" s="842">
        <v>456646.80565665854</v>
      </c>
      <c r="E310" s="842">
        <f t="shared" si="4"/>
        <v>2158185.1482914323</v>
      </c>
    </row>
    <row r="311" spans="1:5" ht="16.5" x14ac:dyDescent="0.3">
      <c r="A311" s="841" t="s">
        <v>1388</v>
      </c>
      <c r="B311" s="841" t="s">
        <v>1389</v>
      </c>
      <c r="C311" s="842">
        <v>2015834.7859739219</v>
      </c>
      <c r="D311" s="842">
        <v>2116351.3531255713</v>
      </c>
      <c r="E311" s="842">
        <f t="shared" si="4"/>
        <v>4132186.1390994932</v>
      </c>
    </row>
    <row r="312" spans="1:5" ht="16.5" x14ac:dyDescent="0.3">
      <c r="A312" s="841" t="s">
        <v>1390</v>
      </c>
      <c r="B312" s="841" t="s">
        <v>1391</v>
      </c>
      <c r="C312" s="842">
        <v>7753859.2874784004</v>
      </c>
      <c r="D312" s="842">
        <v>2094350.7432173186</v>
      </c>
      <c r="E312" s="842">
        <f t="shared" si="4"/>
        <v>9848210.0306957196</v>
      </c>
    </row>
    <row r="313" spans="1:5" ht="16.5" x14ac:dyDescent="0.3">
      <c r="A313" s="841" t="s">
        <v>1392</v>
      </c>
      <c r="B313" s="841" t="s">
        <v>1393</v>
      </c>
      <c r="C313" s="842">
        <v>11591456.237524053</v>
      </c>
      <c r="D313" s="842">
        <v>5148142.7185311187</v>
      </c>
      <c r="E313" s="842">
        <f t="shared" si="4"/>
        <v>16739598.956055172</v>
      </c>
    </row>
    <row r="314" spans="1:5" ht="16.5" x14ac:dyDescent="0.3">
      <c r="A314" s="841" t="s">
        <v>1394</v>
      </c>
      <c r="B314" s="841" t="s">
        <v>1395</v>
      </c>
      <c r="C314" s="842">
        <v>2573841.5922208275</v>
      </c>
      <c r="D314" s="842">
        <v>1523408.0860860797</v>
      </c>
      <c r="E314" s="842">
        <f t="shared" si="4"/>
        <v>4097249.6783069074</v>
      </c>
    </row>
    <row r="315" spans="1:5" ht="16.5" x14ac:dyDescent="0.3">
      <c r="A315" s="841" t="s">
        <v>1396</v>
      </c>
      <c r="B315" s="841" t="s">
        <v>1397</v>
      </c>
      <c r="C315" s="842">
        <v>19006222.250943799</v>
      </c>
      <c r="D315" s="842">
        <v>5565081.1063045906</v>
      </c>
      <c r="E315" s="842">
        <f t="shared" si="4"/>
        <v>24571303.357248388</v>
      </c>
    </row>
    <row r="316" spans="1:5" ht="16.5" x14ac:dyDescent="0.3">
      <c r="A316" s="841" t="s">
        <v>1398</v>
      </c>
      <c r="B316" s="841" t="s">
        <v>1399</v>
      </c>
      <c r="C316" s="842">
        <v>10414576.567712015</v>
      </c>
      <c r="D316" s="842">
        <v>3660686.8486365746</v>
      </c>
      <c r="E316" s="842">
        <f t="shared" si="4"/>
        <v>14075263.41634859</v>
      </c>
    </row>
    <row r="317" spans="1:5" ht="16.5" x14ac:dyDescent="0.3">
      <c r="A317" s="841" t="s">
        <v>1400</v>
      </c>
      <c r="B317" s="841" t="s">
        <v>1401</v>
      </c>
      <c r="C317" s="842">
        <v>594031.67282817082</v>
      </c>
      <c r="D317" s="842">
        <v>245762.910682432</v>
      </c>
      <c r="E317" s="842">
        <f t="shared" si="4"/>
        <v>839794.58351060282</v>
      </c>
    </row>
    <row r="318" spans="1:5" ht="16.5" x14ac:dyDescent="0.3">
      <c r="A318" s="841" t="s">
        <v>1402</v>
      </c>
      <c r="B318" s="841" t="s">
        <v>1403</v>
      </c>
      <c r="C318" s="842">
        <v>18549965.155286461</v>
      </c>
      <c r="D318" s="842">
        <v>6200415.7924355939</v>
      </c>
      <c r="E318" s="842">
        <f t="shared" si="4"/>
        <v>24750380.947722055</v>
      </c>
    </row>
    <row r="319" spans="1:5" ht="16.5" x14ac:dyDescent="0.3">
      <c r="A319" s="841" t="s">
        <v>1404</v>
      </c>
      <c r="B319" s="841" t="s">
        <v>1405</v>
      </c>
      <c r="C319" s="842">
        <v>1980689.4334885057</v>
      </c>
      <c r="D319" s="842">
        <v>447524.60154835868</v>
      </c>
      <c r="E319" s="842">
        <f t="shared" si="4"/>
        <v>2428214.0350368642</v>
      </c>
    </row>
    <row r="320" spans="1:5" ht="16.5" x14ac:dyDescent="0.3">
      <c r="A320" s="841" t="s">
        <v>1406</v>
      </c>
      <c r="B320" s="841" t="s">
        <v>1407</v>
      </c>
      <c r="C320" s="842">
        <v>1667555.6672118814</v>
      </c>
      <c r="D320" s="842">
        <v>908464.20913833485</v>
      </c>
      <c r="E320" s="842">
        <f t="shared" si="4"/>
        <v>2576019.8763502161</v>
      </c>
    </row>
    <row r="321" spans="1:5" ht="16.5" x14ac:dyDescent="0.3">
      <c r="A321" s="841" t="s">
        <v>1408</v>
      </c>
      <c r="B321" s="841" t="s">
        <v>1409</v>
      </c>
      <c r="C321" s="842">
        <v>3541223.2893734244</v>
      </c>
      <c r="D321" s="842">
        <v>918123.01348829956</v>
      </c>
      <c r="E321" s="842">
        <f t="shared" si="4"/>
        <v>4459346.302861724</v>
      </c>
    </row>
    <row r="322" spans="1:5" ht="16.5" x14ac:dyDescent="0.3">
      <c r="A322" s="841" t="s">
        <v>1410</v>
      </c>
      <c r="B322" s="841" t="s">
        <v>1411</v>
      </c>
      <c r="C322" s="842">
        <v>1305143.8233168907</v>
      </c>
      <c r="D322" s="842">
        <v>404059.98197351809</v>
      </c>
      <c r="E322" s="842">
        <f t="shared" si="4"/>
        <v>1709203.8052904089</v>
      </c>
    </row>
    <row r="323" spans="1:5" ht="16.5" x14ac:dyDescent="0.3">
      <c r="A323" s="841" t="s">
        <v>1412</v>
      </c>
      <c r="B323" s="841" t="s">
        <v>1413</v>
      </c>
      <c r="C323" s="842">
        <v>2689159.0496647726</v>
      </c>
      <c r="D323" s="842">
        <v>753923.33953890158</v>
      </c>
      <c r="E323" s="842">
        <f t="shared" si="4"/>
        <v>3443082.3892036742</v>
      </c>
    </row>
    <row r="324" spans="1:5" ht="16.5" x14ac:dyDescent="0.3">
      <c r="A324" s="841" t="s">
        <v>1414</v>
      </c>
      <c r="B324" s="841" t="s">
        <v>1415</v>
      </c>
      <c r="C324" s="842">
        <v>33821440.013091408</v>
      </c>
      <c r="D324" s="842">
        <v>22998686.357748985</v>
      </c>
      <c r="E324" s="842">
        <f t="shared" si="4"/>
        <v>56820126.370840393</v>
      </c>
    </row>
    <row r="325" spans="1:5" ht="16.5" x14ac:dyDescent="0.3">
      <c r="A325" s="841" t="s">
        <v>1416</v>
      </c>
      <c r="B325" s="841" t="s">
        <v>1417</v>
      </c>
      <c r="C325" s="842">
        <v>2117822.5326007688</v>
      </c>
      <c r="D325" s="842">
        <v>589723.66558950383</v>
      </c>
      <c r="E325" s="842">
        <f t="shared" si="4"/>
        <v>2707546.1981902728</v>
      </c>
    </row>
    <row r="326" spans="1:5" ht="16.5" x14ac:dyDescent="0.3">
      <c r="A326" s="841" t="s">
        <v>1418</v>
      </c>
      <c r="B326" s="841" t="s">
        <v>1419</v>
      </c>
      <c r="C326" s="842">
        <v>1256499.9934657302</v>
      </c>
      <c r="D326" s="842">
        <v>387961.97472357715</v>
      </c>
      <c r="E326" s="842">
        <f t="shared" si="4"/>
        <v>1644461.9681893075</v>
      </c>
    </row>
    <row r="327" spans="1:5" ht="16.5" x14ac:dyDescent="0.3">
      <c r="A327" s="841" t="s">
        <v>1420</v>
      </c>
      <c r="B327" s="841" t="s">
        <v>1421</v>
      </c>
      <c r="C327" s="842">
        <v>1388694.0920663928</v>
      </c>
      <c r="D327" s="842">
        <v>450744.20299834688</v>
      </c>
      <c r="E327" s="842">
        <f t="shared" si="4"/>
        <v>1839438.2950647397</v>
      </c>
    </row>
    <row r="328" spans="1:5" ht="16.5" x14ac:dyDescent="0.3">
      <c r="A328" s="841" t="s">
        <v>1422</v>
      </c>
      <c r="B328" s="841" t="s">
        <v>1423</v>
      </c>
      <c r="C328" s="842">
        <v>1932703.8593605144</v>
      </c>
      <c r="D328" s="842">
        <v>474354.61363159365</v>
      </c>
      <c r="E328" s="842">
        <f t="shared" ref="E328:E391" si="5">C328+D328</f>
        <v>2407058.4729921082</v>
      </c>
    </row>
    <row r="329" spans="1:5" ht="16.5" x14ac:dyDescent="0.3">
      <c r="A329" s="841" t="s">
        <v>1424</v>
      </c>
      <c r="B329" s="841" t="s">
        <v>1425</v>
      </c>
      <c r="C329" s="842">
        <v>5092250.993214746</v>
      </c>
      <c r="D329" s="842">
        <v>1145641.5159541317</v>
      </c>
      <c r="E329" s="842">
        <f t="shared" si="5"/>
        <v>6237892.5091688782</v>
      </c>
    </row>
    <row r="330" spans="1:5" ht="16.5" x14ac:dyDescent="0.3">
      <c r="A330" s="841" t="s">
        <v>1426</v>
      </c>
      <c r="B330" s="841" t="s">
        <v>1427</v>
      </c>
      <c r="C330" s="842">
        <v>59700933.264235981</v>
      </c>
      <c r="D330" s="842">
        <v>23535286.599413686</v>
      </c>
      <c r="E330" s="842">
        <f t="shared" si="5"/>
        <v>83236219.863649666</v>
      </c>
    </row>
    <row r="331" spans="1:5" ht="16.5" x14ac:dyDescent="0.3">
      <c r="A331" s="841" t="s">
        <v>1428</v>
      </c>
      <c r="B331" s="841" t="s">
        <v>1429</v>
      </c>
      <c r="C331" s="842">
        <v>34397594.968840569</v>
      </c>
      <c r="D331" s="842">
        <v>5629473.1353043541</v>
      </c>
      <c r="E331" s="842">
        <f t="shared" si="5"/>
        <v>40027068.104144923</v>
      </c>
    </row>
    <row r="332" spans="1:5" ht="16.5" x14ac:dyDescent="0.3">
      <c r="A332" s="841" t="s">
        <v>1430</v>
      </c>
      <c r="B332" s="841" t="s">
        <v>1431</v>
      </c>
      <c r="C332" s="842">
        <v>11037869.650176832</v>
      </c>
      <c r="D332" s="842">
        <v>2659927.3979319115</v>
      </c>
      <c r="E332" s="842">
        <f t="shared" si="5"/>
        <v>13697797.048108744</v>
      </c>
    </row>
    <row r="333" spans="1:5" ht="16.5" x14ac:dyDescent="0.3">
      <c r="A333" s="841" t="s">
        <v>1432</v>
      </c>
      <c r="B333" s="841" t="s">
        <v>1433</v>
      </c>
      <c r="C333" s="842">
        <v>17075611.592745699</v>
      </c>
      <c r="D333" s="842">
        <v>7508110.5813724641</v>
      </c>
      <c r="E333" s="842">
        <f t="shared" si="5"/>
        <v>24583722.174118161</v>
      </c>
    </row>
    <row r="334" spans="1:5" ht="16.5" x14ac:dyDescent="0.3">
      <c r="A334" s="841" t="s">
        <v>1434</v>
      </c>
      <c r="B334" s="841" t="s">
        <v>1435</v>
      </c>
      <c r="C334" s="842">
        <v>2813199.8503511269</v>
      </c>
      <c r="D334" s="842">
        <v>629432.08347269159</v>
      </c>
      <c r="E334" s="842">
        <f t="shared" si="5"/>
        <v>3442631.9338238183</v>
      </c>
    </row>
    <row r="335" spans="1:5" ht="16.5" x14ac:dyDescent="0.3">
      <c r="A335" s="841" t="s">
        <v>1436</v>
      </c>
      <c r="B335" s="841" t="s">
        <v>1437</v>
      </c>
      <c r="C335" s="842">
        <v>2502579.4840179514</v>
      </c>
      <c r="D335" s="842">
        <v>708312.31899740233</v>
      </c>
      <c r="E335" s="842">
        <f t="shared" si="5"/>
        <v>3210891.8030153536</v>
      </c>
    </row>
    <row r="336" spans="1:5" ht="16.5" x14ac:dyDescent="0.3">
      <c r="A336" s="841" t="s">
        <v>1438</v>
      </c>
      <c r="B336" s="841" t="s">
        <v>1439</v>
      </c>
      <c r="C336" s="842">
        <v>9007302.8146381825</v>
      </c>
      <c r="D336" s="842">
        <v>2295039.2335999166</v>
      </c>
      <c r="E336" s="842">
        <f t="shared" si="5"/>
        <v>11302342.048238099</v>
      </c>
    </row>
    <row r="337" spans="1:5" ht="16.5" x14ac:dyDescent="0.3">
      <c r="A337" s="841" t="s">
        <v>1440</v>
      </c>
      <c r="B337" s="841" t="s">
        <v>1441</v>
      </c>
      <c r="C337" s="842">
        <v>2412492.5071331398</v>
      </c>
      <c r="D337" s="842">
        <v>479720.61604824063</v>
      </c>
      <c r="E337" s="842">
        <f t="shared" si="5"/>
        <v>2892213.1231813803</v>
      </c>
    </row>
    <row r="338" spans="1:5" ht="16.5" x14ac:dyDescent="0.3">
      <c r="A338" s="841" t="s">
        <v>1442</v>
      </c>
      <c r="B338" s="841" t="s">
        <v>1443</v>
      </c>
      <c r="C338" s="842">
        <v>369814.75444059767</v>
      </c>
      <c r="D338" s="842">
        <v>217859.69811586765</v>
      </c>
      <c r="E338" s="842">
        <f t="shared" si="5"/>
        <v>587674.45255646529</v>
      </c>
    </row>
    <row r="339" spans="1:5" ht="16.5" x14ac:dyDescent="0.3">
      <c r="A339" s="841" t="s">
        <v>1444</v>
      </c>
      <c r="B339" s="841" t="s">
        <v>1445</v>
      </c>
      <c r="C339" s="842">
        <v>2576442.6425398211</v>
      </c>
      <c r="D339" s="842">
        <v>1396770.4290532107</v>
      </c>
      <c r="E339" s="842">
        <f t="shared" si="5"/>
        <v>3973213.0715930318</v>
      </c>
    </row>
    <row r="340" spans="1:5" ht="16.5" x14ac:dyDescent="0.3">
      <c r="A340" s="841" t="s">
        <v>1446</v>
      </c>
      <c r="B340" s="841" t="s">
        <v>1447</v>
      </c>
      <c r="C340" s="842">
        <v>58247719.176571071</v>
      </c>
      <c r="D340" s="842">
        <v>23563726.412221909</v>
      </c>
      <c r="E340" s="842">
        <f t="shared" si="5"/>
        <v>81811445.58879298</v>
      </c>
    </row>
    <row r="341" spans="1:5" ht="16.5" x14ac:dyDescent="0.3">
      <c r="A341" s="841" t="s">
        <v>1448</v>
      </c>
      <c r="B341" s="841" t="s">
        <v>1449</v>
      </c>
      <c r="C341" s="842">
        <v>1370399.6327549436</v>
      </c>
      <c r="D341" s="842">
        <v>537673.44214802806</v>
      </c>
      <c r="E341" s="842">
        <f t="shared" si="5"/>
        <v>1908073.0749029717</v>
      </c>
    </row>
    <row r="342" spans="1:5" ht="16.5" x14ac:dyDescent="0.3">
      <c r="A342" s="841" t="s">
        <v>1450</v>
      </c>
      <c r="B342" s="841" t="s">
        <v>1451</v>
      </c>
      <c r="C342" s="842">
        <v>4498628.4485164806</v>
      </c>
      <c r="D342" s="842">
        <v>1216472.7478538719</v>
      </c>
      <c r="E342" s="842">
        <f t="shared" si="5"/>
        <v>5715101.1963703521</v>
      </c>
    </row>
    <row r="343" spans="1:5" ht="16.5" x14ac:dyDescent="0.3">
      <c r="A343" s="841" t="s">
        <v>1452</v>
      </c>
      <c r="B343" s="841" t="s">
        <v>1453</v>
      </c>
      <c r="C343" s="842">
        <v>19195857.191587184</v>
      </c>
      <c r="D343" s="842">
        <v>3006034.5538056423</v>
      </c>
      <c r="E343" s="842">
        <f t="shared" si="5"/>
        <v>22201891.745392825</v>
      </c>
    </row>
    <row r="344" spans="1:5" ht="16.5" x14ac:dyDescent="0.3">
      <c r="A344" s="841" t="s">
        <v>1454</v>
      </c>
      <c r="B344" s="841" t="s">
        <v>1455</v>
      </c>
      <c r="C344" s="842">
        <v>5436301.9976733569</v>
      </c>
      <c r="D344" s="842">
        <v>4979650.242648405</v>
      </c>
      <c r="E344" s="842">
        <f t="shared" si="5"/>
        <v>10415952.240321763</v>
      </c>
    </row>
    <row r="345" spans="1:5" ht="16.5" x14ac:dyDescent="0.3">
      <c r="A345" s="841" t="s">
        <v>1456</v>
      </c>
      <c r="B345" s="841" t="s">
        <v>1457</v>
      </c>
      <c r="C345" s="842">
        <v>3511629.7209286205</v>
      </c>
      <c r="D345" s="842">
        <v>2140498.364000483</v>
      </c>
      <c r="E345" s="842">
        <f t="shared" si="5"/>
        <v>5652128.084929103</v>
      </c>
    </row>
    <row r="346" spans="1:5" ht="16.5" x14ac:dyDescent="0.3">
      <c r="A346" s="841" t="s">
        <v>1458</v>
      </c>
      <c r="B346" s="841" t="s">
        <v>1459</v>
      </c>
      <c r="C346" s="842">
        <v>2933153.2389519922</v>
      </c>
      <c r="D346" s="842">
        <v>1007735.2538463043</v>
      </c>
      <c r="E346" s="842">
        <f t="shared" si="5"/>
        <v>3940888.4927982967</v>
      </c>
    </row>
    <row r="347" spans="1:5" ht="16.5" x14ac:dyDescent="0.3">
      <c r="A347" s="841" t="s">
        <v>1460</v>
      </c>
      <c r="B347" s="841" t="s">
        <v>1461</v>
      </c>
      <c r="C347" s="842">
        <v>217030.8011916026</v>
      </c>
      <c r="D347" s="842">
        <v>124491.2560662101</v>
      </c>
      <c r="E347" s="842">
        <f t="shared" si="5"/>
        <v>341522.0572578127</v>
      </c>
    </row>
    <row r="348" spans="1:5" ht="16.5" x14ac:dyDescent="0.3">
      <c r="A348" s="841" t="s">
        <v>1462</v>
      </c>
      <c r="B348" s="841" t="s">
        <v>1463</v>
      </c>
      <c r="C348" s="842">
        <v>2194902.1482550525</v>
      </c>
      <c r="D348" s="842">
        <v>1115591.9024209084</v>
      </c>
      <c r="E348" s="842">
        <f t="shared" si="5"/>
        <v>3310494.0506759612</v>
      </c>
    </row>
    <row r="349" spans="1:5" ht="16.5" x14ac:dyDescent="0.3">
      <c r="A349" s="841" t="s">
        <v>1464</v>
      </c>
      <c r="B349" s="841" t="s">
        <v>1465</v>
      </c>
      <c r="C349" s="842">
        <v>2727350.6982962671</v>
      </c>
      <c r="D349" s="842">
        <v>992173.84683802782</v>
      </c>
      <c r="E349" s="842">
        <f t="shared" si="5"/>
        <v>3719524.5451342948</v>
      </c>
    </row>
    <row r="350" spans="1:5" ht="16.5" x14ac:dyDescent="0.3">
      <c r="A350" s="841" t="s">
        <v>1466</v>
      </c>
      <c r="B350" s="841" t="s">
        <v>1467</v>
      </c>
      <c r="C350" s="842">
        <v>4623290.5005977796</v>
      </c>
      <c r="D350" s="842">
        <v>1402136.4314698579</v>
      </c>
      <c r="E350" s="842">
        <f t="shared" si="5"/>
        <v>6025426.9320676373</v>
      </c>
    </row>
    <row r="351" spans="1:5" ht="16.5" x14ac:dyDescent="0.3">
      <c r="A351" s="841" t="s">
        <v>1468</v>
      </c>
      <c r="B351" s="841" t="s">
        <v>1469</v>
      </c>
      <c r="C351" s="842">
        <v>4874509.8301441157</v>
      </c>
      <c r="D351" s="842">
        <v>2129229.7589255241</v>
      </c>
      <c r="E351" s="842">
        <f t="shared" si="5"/>
        <v>7003739.5890696403</v>
      </c>
    </row>
    <row r="352" spans="1:5" ht="16.5" x14ac:dyDescent="0.3">
      <c r="A352" s="841" t="s">
        <v>1470</v>
      </c>
      <c r="B352" s="841" t="s">
        <v>1471</v>
      </c>
      <c r="C352" s="842">
        <v>1079559.8655978448</v>
      </c>
      <c r="D352" s="842">
        <v>777533.75017214846</v>
      </c>
      <c r="E352" s="842">
        <f t="shared" si="5"/>
        <v>1857093.6157699933</v>
      </c>
    </row>
    <row r="353" spans="1:5" ht="16.5" x14ac:dyDescent="0.3">
      <c r="A353" s="841" t="s">
        <v>1472</v>
      </c>
      <c r="B353" s="841" t="s">
        <v>1473</v>
      </c>
      <c r="C353" s="842">
        <v>9607576.6339009665</v>
      </c>
      <c r="D353" s="842">
        <v>1966103.285459456</v>
      </c>
      <c r="E353" s="842">
        <f t="shared" si="5"/>
        <v>11573679.919360422</v>
      </c>
    </row>
    <row r="354" spans="1:5" ht="16.5" x14ac:dyDescent="0.3">
      <c r="A354" s="841" t="s">
        <v>1474</v>
      </c>
      <c r="B354" s="841" t="s">
        <v>1475</v>
      </c>
      <c r="C354" s="842">
        <v>14536722.792176319</v>
      </c>
      <c r="D354" s="842">
        <v>4424805.5927671054</v>
      </c>
      <c r="E354" s="842">
        <f t="shared" si="5"/>
        <v>18961528.384943426</v>
      </c>
    </row>
    <row r="355" spans="1:5" ht="16.5" x14ac:dyDescent="0.3">
      <c r="A355" s="841" t="s">
        <v>1476</v>
      </c>
      <c r="B355" s="841" t="s">
        <v>1477</v>
      </c>
      <c r="C355" s="842">
        <v>3165775.2179565043</v>
      </c>
      <c r="D355" s="842">
        <v>1060322.0775294448</v>
      </c>
      <c r="E355" s="842">
        <f t="shared" si="5"/>
        <v>4226097.2954859491</v>
      </c>
    </row>
    <row r="356" spans="1:5" ht="16.5" x14ac:dyDescent="0.3">
      <c r="A356" s="841" t="s">
        <v>1478</v>
      </c>
      <c r="B356" s="841" t="s">
        <v>1479</v>
      </c>
      <c r="C356" s="842">
        <v>4391559.137539939</v>
      </c>
      <c r="D356" s="842">
        <v>8714924.524876371</v>
      </c>
      <c r="E356" s="842">
        <f t="shared" si="5"/>
        <v>13106483.662416309</v>
      </c>
    </row>
    <row r="357" spans="1:5" ht="16.5" x14ac:dyDescent="0.3">
      <c r="A357" s="841" t="s">
        <v>1480</v>
      </c>
      <c r="B357" s="841" t="s">
        <v>1481</v>
      </c>
      <c r="C357" s="842">
        <v>4933550.9063880965</v>
      </c>
      <c r="D357" s="842">
        <v>1407502.4338865045</v>
      </c>
      <c r="E357" s="842">
        <f t="shared" si="5"/>
        <v>6341053.3402746012</v>
      </c>
    </row>
    <row r="358" spans="1:5" ht="16.5" x14ac:dyDescent="0.3">
      <c r="A358" s="841" t="s">
        <v>1482</v>
      </c>
      <c r="B358" s="841" t="s">
        <v>1483</v>
      </c>
      <c r="C358" s="842">
        <v>7992828.5217116065</v>
      </c>
      <c r="D358" s="842">
        <v>2056788.7263007902</v>
      </c>
      <c r="E358" s="842">
        <f t="shared" si="5"/>
        <v>10049617.248012397</v>
      </c>
    </row>
    <row r="359" spans="1:5" ht="16.5" x14ac:dyDescent="0.3">
      <c r="A359" s="841" t="s">
        <v>1484</v>
      </c>
      <c r="B359" s="841" t="s">
        <v>1485</v>
      </c>
      <c r="C359" s="842">
        <v>3305916.2964530145</v>
      </c>
      <c r="D359" s="842">
        <v>1061395.278012774</v>
      </c>
      <c r="E359" s="842">
        <f t="shared" si="5"/>
        <v>4367311.5744657889</v>
      </c>
    </row>
    <row r="360" spans="1:5" ht="16.5" x14ac:dyDescent="0.3">
      <c r="A360" s="841" t="s">
        <v>1486</v>
      </c>
      <c r="B360" s="841" t="s">
        <v>1487</v>
      </c>
      <c r="C360" s="842">
        <v>2116521.1438110322</v>
      </c>
      <c r="D360" s="842">
        <v>273666.12324899633</v>
      </c>
      <c r="E360" s="842">
        <f t="shared" si="5"/>
        <v>2390187.2670600284</v>
      </c>
    </row>
    <row r="361" spans="1:5" ht="16.5" x14ac:dyDescent="0.3">
      <c r="A361" s="841" t="s">
        <v>1488</v>
      </c>
      <c r="B361" s="841" t="s">
        <v>1489</v>
      </c>
      <c r="C361" s="842">
        <v>1909379.4307695099</v>
      </c>
      <c r="D361" s="842">
        <v>396010.97834854765</v>
      </c>
      <c r="E361" s="842">
        <f t="shared" si="5"/>
        <v>2305390.4091180577</v>
      </c>
    </row>
    <row r="362" spans="1:5" ht="16.5" x14ac:dyDescent="0.3">
      <c r="A362" s="841" t="s">
        <v>1490</v>
      </c>
      <c r="B362" s="841" t="s">
        <v>1491</v>
      </c>
      <c r="C362" s="842">
        <v>1987449.5431005361</v>
      </c>
      <c r="D362" s="842">
        <v>1069444.2816377445</v>
      </c>
      <c r="E362" s="842">
        <f t="shared" si="5"/>
        <v>3056893.8247382808</v>
      </c>
    </row>
    <row r="363" spans="1:5" ht="16.5" x14ac:dyDescent="0.3">
      <c r="A363" s="841" t="s">
        <v>1492</v>
      </c>
      <c r="B363" s="841" t="s">
        <v>1493</v>
      </c>
      <c r="C363" s="842">
        <v>1970049.9392937098</v>
      </c>
      <c r="D363" s="842">
        <v>487233.01943154639</v>
      </c>
      <c r="E363" s="842">
        <f t="shared" si="5"/>
        <v>2457282.9587252564</v>
      </c>
    </row>
    <row r="364" spans="1:5" ht="16.5" x14ac:dyDescent="0.3">
      <c r="A364" s="841" t="s">
        <v>1494</v>
      </c>
      <c r="B364" s="841" t="s">
        <v>1495</v>
      </c>
      <c r="C364" s="842">
        <v>3465090.7977039702</v>
      </c>
      <c r="D364" s="842">
        <v>994856.84804635134</v>
      </c>
      <c r="E364" s="842">
        <f t="shared" si="5"/>
        <v>4459947.6457503214</v>
      </c>
    </row>
    <row r="365" spans="1:5" ht="16.5" x14ac:dyDescent="0.3">
      <c r="A365" s="841" t="s">
        <v>1496</v>
      </c>
      <c r="B365" s="841" t="s">
        <v>1497</v>
      </c>
      <c r="C365" s="842">
        <v>1023186.9669781063</v>
      </c>
      <c r="D365" s="842">
        <v>434109.59550674126</v>
      </c>
      <c r="E365" s="842">
        <f t="shared" si="5"/>
        <v>1457296.5624848476</v>
      </c>
    </row>
    <row r="366" spans="1:5" ht="16.5" x14ac:dyDescent="0.3">
      <c r="A366" s="841" t="s">
        <v>1498</v>
      </c>
      <c r="B366" s="841" t="s">
        <v>1499</v>
      </c>
      <c r="C366" s="842">
        <v>6475103.3644675864</v>
      </c>
      <c r="D366" s="842">
        <v>1927468.0680595976</v>
      </c>
      <c r="E366" s="842">
        <f t="shared" si="5"/>
        <v>8402571.4325271845</v>
      </c>
    </row>
    <row r="367" spans="1:5" ht="16.5" x14ac:dyDescent="0.3">
      <c r="A367" s="841" t="s">
        <v>1500</v>
      </c>
      <c r="B367" s="841" t="s">
        <v>1501</v>
      </c>
      <c r="C367" s="842">
        <v>1765988.6204161691</v>
      </c>
      <c r="D367" s="842">
        <v>494745.42281485221</v>
      </c>
      <c r="E367" s="842">
        <f t="shared" si="5"/>
        <v>2260734.0432310211</v>
      </c>
    </row>
    <row r="368" spans="1:5" ht="16.5" x14ac:dyDescent="0.3">
      <c r="A368" s="841" t="s">
        <v>1502</v>
      </c>
      <c r="B368" s="841" t="s">
        <v>1503</v>
      </c>
      <c r="C368" s="842">
        <v>1644936.3258197284</v>
      </c>
      <c r="D368" s="842">
        <v>802753.96153038926</v>
      </c>
      <c r="E368" s="842">
        <f t="shared" si="5"/>
        <v>2447690.2873501177</v>
      </c>
    </row>
    <row r="369" spans="1:5" ht="16.5" x14ac:dyDescent="0.3">
      <c r="A369" s="841" t="s">
        <v>1504</v>
      </c>
      <c r="B369" s="841" t="s">
        <v>1505</v>
      </c>
      <c r="C369" s="842">
        <v>2917415.0413996228</v>
      </c>
      <c r="D369" s="842">
        <v>1412868.4363031515</v>
      </c>
      <c r="E369" s="842">
        <f t="shared" si="5"/>
        <v>4330283.4777027741</v>
      </c>
    </row>
    <row r="370" spans="1:5" ht="16.5" x14ac:dyDescent="0.3">
      <c r="A370" s="841" t="s">
        <v>1506</v>
      </c>
      <c r="B370" s="841" t="s">
        <v>1507</v>
      </c>
      <c r="C370" s="842">
        <v>21961978.880148128</v>
      </c>
      <c r="D370" s="842">
        <v>7893389.5548877176</v>
      </c>
      <c r="E370" s="842">
        <f t="shared" si="5"/>
        <v>29855368.435035847</v>
      </c>
    </row>
    <row r="371" spans="1:5" ht="16.5" x14ac:dyDescent="0.3">
      <c r="A371" s="841" t="s">
        <v>1508</v>
      </c>
      <c r="B371" s="841" t="s">
        <v>1509</v>
      </c>
      <c r="C371" s="842">
        <v>2069932.4149587317</v>
      </c>
      <c r="D371" s="842">
        <v>701336.51585576124</v>
      </c>
      <c r="E371" s="842">
        <f t="shared" si="5"/>
        <v>2771268.930814493</v>
      </c>
    </row>
    <row r="372" spans="1:5" ht="16.5" x14ac:dyDescent="0.3">
      <c r="A372" s="841" t="s">
        <v>1510</v>
      </c>
      <c r="B372" s="841" t="s">
        <v>1511</v>
      </c>
      <c r="C372" s="842">
        <v>11293343.261540972</v>
      </c>
      <c r="D372" s="842">
        <v>2138888.563275489</v>
      </c>
      <c r="E372" s="842">
        <f t="shared" si="5"/>
        <v>13432231.824816462</v>
      </c>
    </row>
    <row r="373" spans="1:5" ht="16.5" x14ac:dyDescent="0.3">
      <c r="A373" s="841" t="s">
        <v>1512</v>
      </c>
      <c r="B373" s="841" t="s">
        <v>1513</v>
      </c>
      <c r="C373" s="842">
        <v>8855048.3730305601</v>
      </c>
      <c r="D373" s="842">
        <v>2437774.897882726</v>
      </c>
      <c r="E373" s="842">
        <f t="shared" si="5"/>
        <v>11292823.270913286</v>
      </c>
    </row>
    <row r="374" spans="1:5" ht="16.5" x14ac:dyDescent="0.3">
      <c r="A374" s="841" t="s">
        <v>1514</v>
      </c>
      <c r="B374" s="841" t="s">
        <v>1515</v>
      </c>
      <c r="C374" s="842">
        <v>3020023.5561106852</v>
      </c>
      <c r="D374" s="842">
        <v>974466.03886309278</v>
      </c>
      <c r="E374" s="842">
        <f t="shared" si="5"/>
        <v>3994489.5949737779</v>
      </c>
    </row>
    <row r="375" spans="1:5" ht="16.5" x14ac:dyDescent="0.3">
      <c r="A375" s="841" t="s">
        <v>1516</v>
      </c>
      <c r="B375" s="841" t="s">
        <v>1517</v>
      </c>
      <c r="C375" s="842">
        <v>1493950.5700918741</v>
      </c>
      <c r="D375" s="842">
        <v>991100.64635469846</v>
      </c>
      <c r="E375" s="842">
        <f t="shared" si="5"/>
        <v>2485051.2164465724</v>
      </c>
    </row>
    <row r="376" spans="1:5" ht="16.5" x14ac:dyDescent="0.3">
      <c r="A376" s="841" t="s">
        <v>1518</v>
      </c>
      <c r="B376" s="841" t="s">
        <v>1519</v>
      </c>
      <c r="C376" s="842">
        <v>1124185.7589827315</v>
      </c>
      <c r="D376" s="842">
        <v>364351.56409033039</v>
      </c>
      <c r="E376" s="842">
        <f t="shared" si="5"/>
        <v>1488537.3230730619</v>
      </c>
    </row>
    <row r="377" spans="1:5" ht="16.5" x14ac:dyDescent="0.3">
      <c r="A377" s="841" t="s">
        <v>1520</v>
      </c>
      <c r="B377" s="841" t="s">
        <v>1521</v>
      </c>
      <c r="C377" s="842">
        <v>2576479.3686738363</v>
      </c>
      <c r="D377" s="842">
        <v>511916.63054812251</v>
      </c>
      <c r="E377" s="842">
        <f t="shared" si="5"/>
        <v>3088395.9992219587</v>
      </c>
    </row>
    <row r="378" spans="1:5" ht="16.5" x14ac:dyDescent="0.3">
      <c r="A378" s="841" t="s">
        <v>1522</v>
      </c>
      <c r="B378" s="841" t="s">
        <v>1523</v>
      </c>
      <c r="C378" s="842">
        <v>4960828.911431795</v>
      </c>
      <c r="D378" s="842">
        <v>1012028.0557796217</v>
      </c>
      <c r="E378" s="842">
        <f t="shared" si="5"/>
        <v>5972856.9672114169</v>
      </c>
    </row>
    <row r="379" spans="1:5" ht="16.5" x14ac:dyDescent="0.3">
      <c r="A379" s="841" t="s">
        <v>1524</v>
      </c>
      <c r="B379" s="841" t="s">
        <v>1525</v>
      </c>
      <c r="C379" s="842">
        <v>913119.10901237233</v>
      </c>
      <c r="D379" s="842">
        <v>240396.90826578502</v>
      </c>
      <c r="E379" s="842">
        <f t="shared" si="5"/>
        <v>1153516.0172781574</v>
      </c>
    </row>
    <row r="380" spans="1:5" ht="16.5" x14ac:dyDescent="0.3">
      <c r="A380" s="841" t="s">
        <v>1526</v>
      </c>
      <c r="B380" s="841" t="s">
        <v>1527</v>
      </c>
      <c r="C380" s="842">
        <v>4084661.0356579856</v>
      </c>
      <c r="D380" s="842">
        <v>788802.3552471071</v>
      </c>
      <c r="E380" s="842">
        <f t="shared" si="5"/>
        <v>4873463.3909050925</v>
      </c>
    </row>
    <row r="381" spans="1:5" ht="16.5" x14ac:dyDescent="0.3">
      <c r="A381" s="841" t="s">
        <v>1528</v>
      </c>
      <c r="B381" s="841" t="s">
        <v>1529</v>
      </c>
      <c r="C381" s="842">
        <v>4832037.5869306158</v>
      </c>
      <c r="D381" s="842">
        <v>5430394.4456467498</v>
      </c>
      <c r="E381" s="842">
        <f t="shared" si="5"/>
        <v>10262432.032577366</v>
      </c>
    </row>
    <row r="382" spans="1:5" ht="16.5" x14ac:dyDescent="0.3">
      <c r="A382" s="841" t="s">
        <v>1530</v>
      </c>
      <c r="B382" s="841" t="s">
        <v>1531</v>
      </c>
      <c r="C382" s="842">
        <v>465951.27790632943</v>
      </c>
      <c r="D382" s="842">
        <v>195322.48796595033</v>
      </c>
      <c r="E382" s="842">
        <f t="shared" si="5"/>
        <v>661273.76587227976</v>
      </c>
    </row>
    <row r="383" spans="1:5" ht="16.5" x14ac:dyDescent="0.3">
      <c r="A383" s="841" t="s">
        <v>1532</v>
      </c>
      <c r="B383" s="841" t="s">
        <v>1533</v>
      </c>
      <c r="C383" s="842">
        <v>34417389.202665985</v>
      </c>
      <c r="D383" s="842">
        <v>5889187.6522700684</v>
      </c>
      <c r="E383" s="842">
        <f t="shared" si="5"/>
        <v>40306576.854936056</v>
      </c>
    </row>
    <row r="384" spans="1:5" ht="16.5" x14ac:dyDescent="0.3">
      <c r="A384" s="841" t="s">
        <v>1534</v>
      </c>
      <c r="B384" s="841" t="s">
        <v>1535</v>
      </c>
      <c r="C384" s="842">
        <v>6031356.427565705</v>
      </c>
      <c r="D384" s="842">
        <v>1939809.8736178859</v>
      </c>
      <c r="E384" s="842">
        <f t="shared" si="5"/>
        <v>7971166.3011835907</v>
      </c>
    </row>
    <row r="385" spans="1:5" ht="16.5" x14ac:dyDescent="0.3">
      <c r="A385" s="841" t="s">
        <v>1536</v>
      </c>
      <c r="B385" s="841" t="s">
        <v>1537</v>
      </c>
      <c r="C385" s="842">
        <v>6012393.2990164505</v>
      </c>
      <c r="D385" s="842">
        <v>1587263.5148441789</v>
      </c>
      <c r="E385" s="842">
        <f t="shared" si="5"/>
        <v>7599656.8138606297</v>
      </c>
    </row>
    <row r="386" spans="1:5" ht="16.5" x14ac:dyDescent="0.3">
      <c r="A386" s="841" t="s">
        <v>1538</v>
      </c>
      <c r="B386" s="841" t="s">
        <v>1539</v>
      </c>
      <c r="C386" s="842">
        <v>3184514.1067074751</v>
      </c>
      <c r="D386" s="842">
        <v>1058175.6765627856</v>
      </c>
      <c r="E386" s="842">
        <f t="shared" si="5"/>
        <v>4242689.7832702603</v>
      </c>
    </row>
    <row r="387" spans="1:5" ht="16.5" x14ac:dyDescent="0.3">
      <c r="A387" s="841" t="s">
        <v>1540</v>
      </c>
      <c r="B387" s="841" t="s">
        <v>1541</v>
      </c>
      <c r="C387" s="842">
        <v>2094411.5902477831</v>
      </c>
      <c r="D387" s="842">
        <v>1398380.229778205</v>
      </c>
      <c r="E387" s="842">
        <f t="shared" si="5"/>
        <v>3492791.8200259879</v>
      </c>
    </row>
    <row r="388" spans="1:5" ht="16.5" x14ac:dyDescent="0.3">
      <c r="A388" s="841" t="s">
        <v>1542</v>
      </c>
      <c r="B388" s="841" t="s">
        <v>1543</v>
      </c>
      <c r="C388" s="842">
        <v>4102106.1749858344</v>
      </c>
      <c r="D388" s="842">
        <v>627822.28274769743</v>
      </c>
      <c r="E388" s="842">
        <f t="shared" si="5"/>
        <v>4729928.4577335315</v>
      </c>
    </row>
    <row r="389" spans="1:5" ht="16.5" x14ac:dyDescent="0.3">
      <c r="A389" s="841" t="s">
        <v>1544</v>
      </c>
      <c r="B389" s="841" t="s">
        <v>1545</v>
      </c>
      <c r="C389" s="842">
        <v>1017532.5915294612</v>
      </c>
      <c r="D389" s="842">
        <v>326252.94693213678</v>
      </c>
      <c r="E389" s="842">
        <f t="shared" si="5"/>
        <v>1343785.5384615981</v>
      </c>
    </row>
    <row r="390" spans="1:5" ht="16.5" x14ac:dyDescent="0.3">
      <c r="A390" s="841" t="s">
        <v>1546</v>
      </c>
      <c r="B390" s="841" t="s">
        <v>1547</v>
      </c>
      <c r="C390" s="842">
        <v>9012123.2744429708</v>
      </c>
      <c r="D390" s="842">
        <v>2422213.4908744497</v>
      </c>
      <c r="E390" s="842">
        <f t="shared" si="5"/>
        <v>11434336.765317421</v>
      </c>
    </row>
    <row r="391" spans="1:5" ht="16.5" x14ac:dyDescent="0.3">
      <c r="A391" s="841" t="s">
        <v>1548</v>
      </c>
      <c r="B391" s="841" t="s">
        <v>1549</v>
      </c>
      <c r="C391" s="842">
        <v>48991172.691388264</v>
      </c>
      <c r="D391" s="842">
        <v>41765206.609488487</v>
      </c>
      <c r="E391" s="842">
        <f t="shared" si="5"/>
        <v>90756379.300876752</v>
      </c>
    </row>
    <row r="392" spans="1:5" ht="16.5" x14ac:dyDescent="0.3">
      <c r="A392" s="841" t="s">
        <v>1550</v>
      </c>
      <c r="B392" s="841" t="s">
        <v>1551</v>
      </c>
      <c r="C392" s="842">
        <v>44378158.694550723</v>
      </c>
      <c r="D392" s="842">
        <v>9603534.5250731129</v>
      </c>
      <c r="E392" s="842">
        <f t="shared" ref="E392:E455" si="6">C392+D392</f>
        <v>53981693.219623834</v>
      </c>
    </row>
    <row r="393" spans="1:5" ht="16.5" x14ac:dyDescent="0.3">
      <c r="A393" s="841" t="s">
        <v>1552</v>
      </c>
      <c r="B393" s="841" t="s">
        <v>1553</v>
      </c>
      <c r="C393" s="842">
        <v>3338253.4143332555</v>
      </c>
      <c r="D393" s="842">
        <v>1533603.490677709</v>
      </c>
      <c r="E393" s="842">
        <f t="shared" si="6"/>
        <v>4871856.9050109647</v>
      </c>
    </row>
    <row r="394" spans="1:5" ht="16.5" x14ac:dyDescent="0.3">
      <c r="A394" s="841" t="s">
        <v>1554</v>
      </c>
      <c r="B394" s="841" t="s">
        <v>1555</v>
      </c>
      <c r="C394" s="842">
        <v>6572283.8171034753</v>
      </c>
      <c r="D394" s="842">
        <v>1360281.612620011</v>
      </c>
      <c r="E394" s="842">
        <f t="shared" si="6"/>
        <v>7932565.4297234863</v>
      </c>
    </row>
    <row r="395" spans="1:5" ht="16.5" x14ac:dyDescent="0.3">
      <c r="A395" s="841" t="s">
        <v>1556</v>
      </c>
      <c r="B395" s="841" t="s">
        <v>1557</v>
      </c>
      <c r="C395" s="842">
        <v>2162902.9036934162</v>
      </c>
      <c r="D395" s="842">
        <v>494208.82257318747</v>
      </c>
      <c r="E395" s="842">
        <f t="shared" si="6"/>
        <v>2657111.7262666035</v>
      </c>
    </row>
    <row r="396" spans="1:5" ht="16.5" x14ac:dyDescent="0.3">
      <c r="A396" s="841" t="s">
        <v>1558</v>
      </c>
      <c r="B396" s="841" t="s">
        <v>1559</v>
      </c>
      <c r="C396" s="842">
        <v>14178475.887754558</v>
      </c>
      <c r="D396" s="842">
        <v>25411241.04427347</v>
      </c>
      <c r="E396" s="842">
        <f t="shared" si="6"/>
        <v>39589716.932028025</v>
      </c>
    </row>
    <row r="397" spans="1:5" ht="16.5" x14ac:dyDescent="0.3">
      <c r="A397" s="841" t="s">
        <v>1560</v>
      </c>
      <c r="B397" s="841" t="s">
        <v>1561</v>
      </c>
      <c r="C397" s="842">
        <v>11552676.972173069</v>
      </c>
      <c r="D397" s="842">
        <v>1800830.411026729</v>
      </c>
      <c r="E397" s="842">
        <f t="shared" si="6"/>
        <v>13353507.383199798</v>
      </c>
    </row>
    <row r="398" spans="1:5" ht="16.5" x14ac:dyDescent="0.3">
      <c r="A398" s="841" t="s">
        <v>1562</v>
      </c>
      <c r="B398" s="841" t="s">
        <v>1563</v>
      </c>
      <c r="C398" s="842">
        <v>20092417.946335092</v>
      </c>
      <c r="D398" s="842">
        <v>3583416.4138368573</v>
      </c>
      <c r="E398" s="842">
        <f t="shared" si="6"/>
        <v>23675834.360171951</v>
      </c>
    </row>
    <row r="399" spans="1:5" ht="16.5" x14ac:dyDescent="0.3">
      <c r="A399" s="841" t="s">
        <v>1564</v>
      </c>
      <c r="B399" s="841" t="s">
        <v>1565</v>
      </c>
      <c r="C399" s="842">
        <v>6323504.1312248297</v>
      </c>
      <c r="D399" s="842">
        <v>1933907.270959574</v>
      </c>
      <c r="E399" s="842">
        <f t="shared" si="6"/>
        <v>8257411.4021844035</v>
      </c>
    </row>
    <row r="400" spans="1:5" ht="16.5" x14ac:dyDescent="0.3">
      <c r="A400" s="841" t="s">
        <v>1566</v>
      </c>
      <c r="B400" s="841" t="s">
        <v>1567</v>
      </c>
      <c r="C400" s="842">
        <v>4323118.2391639091</v>
      </c>
      <c r="D400" s="842">
        <v>1490675.4713445329</v>
      </c>
      <c r="E400" s="842">
        <f t="shared" si="6"/>
        <v>5813793.7105084416</v>
      </c>
    </row>
    <row r="401" spans="1:5" ht="16.5" x14ac:dyDescent="0.3">
      <c r="A401" s="841" t="s">
        <v>1568</v>
      </c>
      <c r="B401" s="841" t="s">
        <v>1569</v>
      </c>
      <c r="C401" s="842">
        <v>6491359.8760113334</v>
      </c>
      <c r="D401" s="842">
        <v>1018467.2586795981</v>
      </c>
      <c r="E401" s="842">
        <f t="shared" si="6"/>
        <v>7509827.1346909311</v>
      </c>
    </row>
    <row r="402" spans="1:5" ht="16.5" x14ac:dyDescent="0.3">
      <c r="A402" s="841" t="s">
        <v>1570</v>
      </c>
      <c r="B402" s="841" t="s">
        <v>1571</v>
      </c>
      <c r="C402" s="842">
        <v>9236752.0925834551</v>
      </c>
      <c r="D402" s="842">
        <v>1745023.9858936002</v>
      </c>
      <c r="E402" s="842">
        <f t="shared" si="6"/>
        <v>10981776.078477055</v>
      </c>
    </row>
    <row r="403" spans="1:5" ht="16.5" x14ac:dyDescent="0.3">
      <c r="A403" s="841" t="s">
        <v>1572</v>
      </c>
      <c r="B403" s="841" t="s">
        <v>1573</v>
      </c>
      <c r="C403" s="842">
        <v>49277954.606596887</v>
      </c>
      <c r="D403" s="842">
        <v>20633889.092732657</v>
      </c>
      <c r="E403" s="842">
        <f t="shared" si="6"/>
        <v>69911843.69932954</v>
      </c>
    </row>
    <row r="404" spans="1:5" ht="16.5" x14ac:dyDescent="0.3">
      <c r="A404" s="841" t="s">
        <v>1574</v>
      </c>
      <c r="B404" s="841" t="s">
        <v>1575</v>
      </c>
      <c r="C404" s="842">
        <v>8253720.2975553004</v>
      </c>
      <c r="D404" s="842">
        <v>2364260.6647746623</v>
      </c>
      <c r="E404" s="842">
        <f t="shared" si="6"/>
        <v>10617980.962329963</v>
      </c>
    </row>
    <row r="405" spans="1:5" ht="16.5" x14ac:dyDescent="0.3">
      <c r="A405" s="841" t="s">
        <v>1576</v>
      </c>
      <c r="B405" s="841" t="s">
        <v>1577</v>
      </c>
      <c r="C405" s="842">
        <v>22147726.116492018</v>
      </c>
      <c r="D405" s="842">
        <v>14737725.637320951</v>
      </c>
      <c r="E405" s="842">
        <f t="shared" si="6"/>
        <v>36885451.753812969</v>
      </c>
    </row>
    <row r="406" spans="1:5" ht="16.5" x14ac:dyDescent="0.3">
      <c r="A406" s="841" t="s">
        <v>1578</v>
      </c>
      <c r="B406" s="841" t="s">
        <v>1579</v>
      </c>
      <c r="C406" s="842">
        <v>2209786.6483304431</v>
      </c>
      <c r="D406" s="842">
        <v>875731.59439678839</v>
      </c>
      <c r="E406" s="842">
        <f t="shared" si="6"/>
        <v>3085518.2427272312</v>
      </c>
    </row>
    <row r="407" spans="1:5" ht="16.5" x14ac:dyDescent="0.3">
      <c r="A407" s="841" t="s">
        <v>1580</v>
      </c>
      <c r="B407" s="841" t="s">
        <v>1581</v>
      </c>
      <c r="C407" s="842">
        <v>25411715.419332005</v>
      </c>
      <c r="D407" s="842">
        <v>12106774.652438933</v>
      </c>
      <c r="E407" s="842">
        <f t="shared" si="6"/>
        <v>37518490.071770936</v>
      </c>
    </row>
    <row r="408" spans="1:5" ht="16.5" x14ac:dyDescent="0.3">
      <c r="A408" s="841" t="s">
        <v>1582</v>
      </c>
      <c r="B408" s="841" t="s">
        <v>1583</v>
      </c>
      <c r="C408" s="842">
        <v>1489243.9484902399</v>
      </c>
      <c r="D408" s="842">
        <v>581138.06172286859</v>
      </c>
      <c r="E408" s="842">
        <f t="shared" si="6"/>
        <v>2070382.0102131085</v>
      </c>
    </row>
    <row r="409" spans="1:5" ht="16.5" x14ac:dyDescent="0.3">
      <c r="A409" s="841" t="s">
        <v>1584</v>
      </c>
      <c r="B409" s="841" t="s">
        <v>1585</v>
      </c>
      <c r="C409" s="842">
        <v>1857483.5296034701</v>
      </c>
      <c r="D409" s="842">
        <v>1487455.8698945448</v>
      </c>
      <c r="E409" s="842">
        <f t="shared" si="6"/>
        <v>3344939.3994980147</v>
      </c>
    </row>
    <row r="410" spans="1:5" ht="16.5" x14ac:dyDescent="0.3">
      <c r="A410" s="841" t="s">
        <v>1586</v>
      </c>
      <c r="B410" s="841" t="s">
        <v>1587</v>
      </c>
      <c r="C410" s="842">
        <v>983827.68055801501</v>
      </c>
      <c r="D410" s="842">
        <v>411035.78511515917</v>
      </c>
      <c r="E410" s="842">
        <f t="shared" si="6"/>
        <v>1394863.4656731742</v>
      </c>
    </row>
    <row r="411" spans="1:5" ht="16.5" x14ac:dyDescent="0.3">
      <c r="A411" s="841" t="s">
        <v>1588</v>
      </c>
      <c r="B411" s="841" t="s">
        <v>1589</v>
      </c>
      <c r="C411" s="842">
        <v>2121957.2732620388</v>
      </c>
      <c r="D411" s="842">
        <v>1036711.6668961977</v>
      </c>
      <c r="E411" s="842">
        <f t="shared" si="6"/>
        <v>3158668.9401582368</v>
      </c>
    </row>
    <row r="412" spans="1:5" ht="16.5" x14ac:dyDescent="0.3">
      <c r="A412" s="841" t="s">
        <v>1590</v>
      </c>
      <c r="B412" s="841" t="s">
        <v>1591</v>
      </c>
      <c r="C412" s="842">
        <v>60144629.775754802</v>
      </c>
      <c r="D412" s="842">
        <v>11045379.374426158</v>
      </c>
      <c r="E412" s="842">
        <f t="shared" si="6"/>
        <v>71190009.150180966</v>
      </c>
    </row>
    <row r="413" spans="1:5" ht="16.5" x14ac:dyDescent="0.3">
      <c r="A413" s="841" t="s">
        <v>1592</v>
      </c>
      <c r="B413" s="841" t="s">
        <v>1593</v>
      </c>
      <c r="C413" s="842">
        <v>16259965.49929592</v>
      </c>
      <c r="D413" s="842">
        <v>4564321.6555999275</v>
      </c>
      <c r="E413" s="842">
        <f t="shared" si="6"/>
        <v>20824287.15489585</v>
      </c>
    </row>
    <row r="414" spans="1:5" ht="16.5" x14ac:dyDescent="0.3">
      <c r="A414" s="841" t="s">
        <v>1594</v>
      </c>
      <c r="B414" s="841" t="s">
        <v>1595</v>
      </c>
      <c r="C414" s="842">
        <v>895317.55228612595</v>
      </c>
      <c r="D414" s="842">
        <v>257568.11599905536</v>
      </c>
      <c r="E414" s="842">
        <f t="shared" si="6"/>
        <v>1152885.6682851813</v>
      </c>
    </row>
    <row r="415" spans="1:5" ht="16.5" x14ac:dyDescent="0.3">
      <c r="A415" s="841" t="s">
        <v>1596</v>
      </c>
      <c r="B415" s="841" t="s">
        <v>1597</v>
      </c>
      <c r="C415" s="842">
        <v>3416623.0558179747</v>
      </c>
      <c r="D415" s="842">
        <v>4381340.9731922643</v>
      </c>
      <c r="E415" s="842">
        <f t="shared" si="6"/>
        <v>7797964.0290102391</v>
      </c>
    </row>
    <row r="416" spans="1:5" ht="16.5" x14ac:dyDescent="0.3">
      <c r="A416" s="841" t="s">
        <v>1598</v>
      </c>
      <c r="B416" s="841" t="s">
        <v>1599</v>
      </c>
      <c r="C416" s="842">
        <v>3629693.5403777366</v>
      </c>
      <c r="D416" s="842">
        <v>1857173.4364015223</v>
      </c>
      <c r="E416" s="842">
        <f t="shared" si="6"/>
        <v>5486866.9767792588</v>
      </c>
    </row>
    <row r="417" spans="1:5" ht="16.5" x14ac:dyDescent="0.3">
      <c r="A417" s="841" t="s">
        <v>1600</v>
      </c>
      <c r="B417" s="841" t="s">
        <v>1601</v>
      </c>
      <c r="C417" s="842">
        <v>712975.92453756102</v>
      </c>
      <c r="D417" s="842">
        <v>437865.7971983942</v>
      </c>
      <c r="E417" s="842">
        <f t="shared" si="6"/>
        <v>1150841.7217359552</v>
      </c>
    </row>
    <row r="418" spans="1:5" ht="16.5" x14ac:dyDescent="0.3">
      <c r="A418" s="841" t="s">
        <v>1602</v>
      </c>
      <c r="B418" s="841" t="s">
        <v>1603</v>
      </c>
      <c r="C418" s="842">
        <v>8867509.4832812436</v>
      </c>
      <c r="D418" s="842">
        <v>1623215.73</v>
      </c>
      <c r="E418" s="842">
        <f t="shared" si="6"/>
        <v>10490725.213281244</v>
      </c>
    </row>
    <row r="419" spans="1:5" ht="16.5" x14ac:dyDescent="0.3">
      <c r="A419" s="841" t="s">
        <v>1604</v>
      </c>
      <c r="B419" s="841" t="s">
        <v>1605</v>
      </c>
      <c r="C419" s="842">
        <v>30140504.120499197</v>
      </c>
      <c r="D419" s="842">
        <v>20728330.735265646</v>
      </c>
      <c r="E419" s="842">
        <f t="shared" si="6"/>
        <v>50868834.855764844</v>
      </c>
    </row>
    <row r="420" spans="1:5" ht="16.5" x14ac:dyDescent="0.3">
      <c r="A420" s="841" t="s">
        <v>1606</v>
      </c>
      <c r="B420" s="841" t="s">
        <v>1607</v>
      </c>
      <c r="C420" s="842">
        <v>15349781.848854862</v>
      </c>
      <c r="D420" s="842">
        <v>5792063.0085287578</v>
      </c>
      <c r="E420" s="842">
        <f t="shared" si="6"/>
        <v>21141844.85738362</v>
      </c>
    </row>
    <row r="421" spans="1:5" ht="16.5" x14ac:dyDescent="0.3">
      <c r="A421" s="841" t="s">
        <v>1608</v>
      </c>
      <c r="B421" s="841" t="s">
        <v>1609</v>
      </c>
      <c r="C421" s="842">
        <v>5996290.6961618848</v>
      </c>
      <c r="D421" s="842">
        <v>2622901.981257047</v>
      </c>
      <c r="E421" s="842">
        <f t="shared" si="6"/>
        <v>8619192.6774189323</v>
      </c>
    </row>
    <row r="422" spans="1:5" ht="16.5" x14ac:dyDescent="0.3">
      <c r="A422" s="841" t="s">
        <v>1610</v>
      </c>
      <c r="B422" s="841" t="s">
        <v>1611</v>
      </c>
      <c r="C422" s="842">
        <v>1253253.2150384099</v>
      </c>
      <c r="D422" s="842">
        <v>276885.72469898453</v>
      </c>
      <c r="E422" s="842">
        <f t="shared" si="6"/>
        <v>1530138.9397373945</v>
      </c>
    </row>
    <row r="423" spans="1:5" ht="16.5" x14ac:dyDescent="0.3">
      <c r="A423" s="841" t="s">
        <v>1612</v>
      </c>
      <c r="B423" s="841" t="s">
        <v>1613</v>
      </c>
      <c r="C423" s="842">
        <v>15948578.30921578</v>
      </c>
      <c r="D423" s="842">
        <v>4958186.2329818159</v>
      </c>
      <c r="E423" s="842">
        <f t="shared" si="6"/>
        <v>20906764.542197596</v>
      </c>
    </row>
    <row r="424" spans="1:5" ht="16.5" x14ac:dyDescent="0.3">
      <c r="A424" s="841" t="s">
        <v>1614</v>
      </c>
      <c r="B424" s="841" t="s">
        <v>1615</v>
      </c>
      <c r="C424" s="842">
        <v>12671967.146362394</v>
      </c>
      <c r="D424" s="842">
        <v>6379103.6729099378</v>
      </c>
      <c r="E424" s="842">
        <f t="shared" si="6"/>
        <v>19051070.819272332</v>
      </c>
    </row>
    <row r="425" spans="1:5" ht="16.5" x14ac:dyDescent="0.3">
      <c r="A425" s="841" t="s">
        <v>1616</v>
      </c>
      <c r="B425" s="841" t="s">
        <v>1617</v>
      </c>
      <c r="C425" s="842">
        <v>366728.91974452318</v>
      </c>
      <c r="D425" s="842">
        <v>308545.13895720174</v>
      </c>
      <c r="E425" s="842">
        <f t="shared" si="6"/>
        <v>675274.05870172498</v>
      </c>
    </row>
    <row r="426" spans="1:5" ht="16.5" x14ac:dyDescent="0.3">
      <c r="A426" s="841" t="s">
        <v>1618</v>
      </c>
      <c r="B426" s="841" t="s">
        <v>1619</v>
      </c>
      <c r="C426" s="842">
        <v>4322860.2519577472</v>
      </c>
      <c r="D426" s="842">
        <v>901488.40599669376</v>
      </c>
      <c r="E426" s="842">
        <f t="shared" si="6"/>
        <v>5224348.6579544414</v>
      </c>
    </row>
    <row r="427" spans="1:5" ht="16.5" x14ac:dyDescent="0.3">
      <c r="A427" s="841" t="s">
        <v>1620</v>
      </c>
      <c r="B427" s="841" t="s">
        <v>1621</v>
      </c>
      <c r="C427" s="842">
        <v>3775217.1902491068</v>
      </c>
      <c r="D427" s="842">
        <v>2383578.2734745918</v>
      </c>
      <c r="E427" s="842">
        <f t="shared" si="6"/>
        <v>6158795.4637236986</v>
      </c>
    </row>
    <row r="428" spans="1:5" ht="16.5" x14ac:dyDescent="0.3">
      <c r="A428" s="841" t="s">
        <v>1622</v>
      </c>
      <c r="B428" s="841" t="s">
        <v>1623</v>
      </c>
      <c r="C428" s="842">
        <v>1005063.0942813139</v>
      </c>
      <c r="D428" s="842">
        <v>365424.76457365981</v>
      </c>
      <c r="E428" s="842">
        <f t="shared" si="6"/>
        <v>1370487.8588549737</v>
      </c>
    </row>
    <row r="429" spans="1:5" ht="16.5" x14ac:dyDescent="0.3">
      <c r="A429" s="841" t="s">
        <v>1624</v>
      </c>
      <c r="B429" s="841" t="s">
        <v>1625</v>
      </c>
      <c r="C429" s="842">
        <v>1122267.8437577328</v>
      </c>
      <c r="D429" s="842">
        <v>295130.13291558431</v>
      </c>
      <c r="E429" s="842">
        <f t="shared" si="6"/>
        <v>1417397.9766733171</v>
      </c>
    </row>
    <row r="430" spans="1:5" ht="16.5" x14ac:dyDescent="0.3">
      <c r="A430" s="841" t="s">
        <v>1626</v>
      </c>
      <c r="B430" s="841" t="s">
        <v>1627</v>
      </c>
      <c r="C430" s="842">
        <v>9069739.0989790261</v>
      </c>
      <c r="D430" s="842">
        <v>2142108.1647254769</v>
      </c>
      <c r="E430" s="842">
        <f t="shared" si="6"/>
        <v>11211847.263704503</v>
      </c>
    </row>
    <row r="431" spans="1:5" ht="16.5" x14ac:dyDescent="0.3">
      <c r="A431" s="841" t="s">
        <v>1628</v>
      </c>
      <c r="B431" s="841" t="s">
        <v>1629</v>
      </c>
      <c r="C431" s="842">
        <v>4762923.2037577294</v>
      </c>
      <c r="D431" s="842">
        <v>1185349.9338373195</v>
      </c>
      <c r="E431" s="842">
        <f t="shared" si="6"/>
        <v>5948273.1375950491</v>
      </c>
    </row>
    <row r="432" spans="1:5" ht="16.5" x14ac:dyDescent="0.3">
      <c r="A432" s="841" t="s">
        <v>1630</v>
      </c>
      <c r="B432" s="841" t="s">
        <v>1631</v>
      </c>
      <c r="C432" s="842">
        <v>22184244.489845809</v>
      </c>
      <c r="D432" s="842">
        <v>4220360.900692855</v>
      </c>
      <c r="E432" s="842">
        <f t="shared" si="6"/>
        <v>26404605.390538663</v>
      </c>
    </row>
    <row r="433" spans="1:5" ht="16.5" x14ac:dyDescent="0.3">
      <c r="A433" s="841" t="s">
        <v>1632</v>
      </c>
      <c r="B433" s="841" t="s">
        <v>1633</v>
      </c>
      <c r="C433" s="842">
        <v>15979739.814564761</v>
      </c>
      <c r="D433" s="842">
        <v>8256667.91849472</v>
      </c>
      <c r="E433" s="842">
        <f t="shared" si="6"/>
        <v>24236407.733059481</v>
      </c>
    </row>
    <row r="434" spans="1:5" ht="16.5" x14ac:dyDescent="0.3">
      <c r="A434" s="841" t="s">
        <v>1634</v>
      </c>
      <c r="B434" s="841" t="s">
        <v>1635</v>
      </c>
      <c r="C434" s="842">
        <v>3244810.9014588138</v>
      </c>
      <c r="D434" s="842">
        <v>949782.42774651665</v>
      </c>
      <c r="E434" s="842">
        <f t="shared" si="6"/>
        <v>4194593.3292053305</v>
      </c>
    </row>
    <row r="435" spans="1:5" ht="16.5" x14ac:dyDescent="0.3">
      <c r="A435" s="841" t="s">
        <v>1636</v>
      </c>
      <c r="B435" s="841" t="s">
        <v>1637</v>
      </c>
      <c r="C435" s="842">
        <v>2682243.7285021422</v>
      </c>
      <c r="D435" s="842">
        <v>817778.7682970009</v>
      </c>
      <c r="E435" s="842">
        <f t="shared" si="6"/>
        <v>3500022.496799143</v>
      </c>
    </row>
    <row r="436" spans="1:5" ht="16.5" x14ac:dyDescent="0.3">
      <c r="A436" s="841" t="s">
        <v>1638</v>
      </c>
      <c r="B436" s="841" t="s">
        <v>1639</v>
      </c>
      <c r="C436" s="842">
        <v>582441.28136058222</v>
      </c>
      <c r="D436" s="842">
        <v>135759.86114116875</v>
      </c>
      <c r="E436" s="842">
        <f t="shared" si="6"/>
        <v>718201.14250175096</v>
      </c>
    </row>
    <row r="437" spans="1:5" ht="16.5" x14ac:dyDescent="0.3">
      <c r="A437" s="841" t="s">
        <v>1640</v>
      </c>
      <c r="B437" s="841" t="s">
        <v>1641</v>
      </c>
      <c r="C437" s="842">
        <v>1455657.666995537</v>
      </c>
      <c r="D437" s="842">
        <v>951928.82871317549</v>
      </c>
      <c r="E437" s="842">
        <f t="shared" si="6"/>
        <v>2407586.4957087124</v>
      </c>
    </row>
    <row r="438" spans="1:5" ht="16.5" x14ac:dyDescent="0.3">
      <c r="A438" s="841" t="s">
        <v>1642</v>
      </c>
      <c r="B438" s="841" t="s">
        <v>1643</v>
      </c>
      <c r="C438" s="842">
        <v>1030585.3947245096</v>
      </c>
      <c r="D438" s="842">
        <v>519429.03393142839</v>
      </c>
      <c r="E438" s="842">
        <f t="shared" si="6"/>
        <v>1550014.428655938</v>
      </c>
    </row>
    <row r="439" spans="1:5" ht="16.5" x14ac:dyDescent="0.3">
      <c r="A439" s="841" t="s">
        <v>1644</v>
      </c>
      <c r="B439" s="841" t="s">
        <v>1645</v>
      </c>
      <c r="C439" s="842">
        <v>5925680.2067675414</v>
      </c>
      <c r="D439" s="842">
        <v>1392477.627119893</v>
      </c>
      <c r="E439" s="842">
        <f t="shared" si="6"/>
        <v>7318157.8338874346</v>
      </c>
    </row>
    <row r="440" spans="1:5" ht="16.5" x14ac:dyDescent="0.3">
      <c r="A440" s="841" t="s">
        <v>1646</v>
      </c>
      <c r="B440" s="841" t="s">
        <v>1647</v>
      </c>
      <c r="C440" s="842">
        <v>8793676.642821027</v>
      </c>
      <c r="D440" s="842">
        <v>2495727.7239825139</v>
      </c>
      <c r="E440" s="842">
        <f t="shared" si="6"/>
        <v>11289404.366803542</v>
      </c>
    </row>
    <row r="441" spans="1:5" ht="16.5" x14ac:dyDescent="0.3">
      <c r="A441" s="841" t="s">
        <v>1648</v>
      </c>
      <c r="B441" s="841" t="s">
        <v>1649</v>
      </c>
      <c r="C441" s="842">
        <v>11495274.836517835</v>
      </c>
      <c r="D441" s="842">
        <v>1880783.8470347687</v>
      </c>
      <c r="E441" s="842">
        <f t="shared" si="6"/>
        <v>13376058.683552604</v>
      </c>
    </row>
    <row r="442" spans="1:5" ht="16.5" x14ac:dyDescent="0.3">
      <c r="A442" s="841" t="s">
        <v>1650</v>
      </c>
      <c r="B442" s="841" t="s">
        <v>1651</v>
      </c>
      <c r="C442" s="842">
        <v>2178361.311135638</v>
      </c>
      <c r="D442" s="842">
        <v>597236.06897280959</v>
      </c>
      <c r="E442" s="842">
        <f t="shared" si="6"/>
        <v>2775597.3801084477</v>
      </c>
    </row>
    <row r="443" spans="1:5" ht="16.5" x14ac:dyDescent="0.3">
      <c r="A443" s="841" t="s">
        <v>1652</v>
      </c>
      <c r="B443" s="841" t="s">
        <v>1653</v>
      </c>
      <c r="C443" s="842">
        <v>30355029.99168805</v>
      </c>
      <c r="D443" s="842">
        <v>5185168.1352059832</v>
      </c>
      <c r="E443" s="842">
        <f t="shared" si="6"/>
        <v>35540198.126894034</v>
      </c>
    </row>
    <row r="444" spans="1:5" ht="16.5" x14ac:dyDescent="0.3">
      <c r="A444" s="841" t="s">
        <v>1654</v>
      </c>
      <c r="B444" s="841" t="s">
        <v>1655</v>
      </c>
      <c r="C444" s="842">
        <v>3633040.661741205</v>
      </c>
      <c r="D444" s="842">
        <v>941196.82387988153</v>
      </c>
      <c r="E444" s="842">
        <f t="shared" si="6"/>
        <v>4574237.4856210863</v>
      </c>
    </row>
    <row r="445" spans="1:5" ht="16.5" x14ac:dyDescent="0.3">
      <c r="A445" s="841" t="s">
        <v>1656</v>
      </c>
      <c r="B445" s="841" t="s">
        <v>1657</v>
      </c>
      <c r="C445" s="842">
        <v>46548521.529725283</v>
      </c>
      <c r="D445" s="842">
        <v>13049044.676802142</v>
      </c>
      <c r="E445" s="842">
        <f t="shared" si="6"/>
        <v>59597566.206527427</v>
      </c>
    </row>
    <row r="446" spans="1:5" ht="16.5" x14ac:dyDescent="0.3">
      <c r="A446" s="841" t="s">
        <v>1658</v>
      </c>
      <c r="B446" s="841" t="s">
        <v>1659</v>
      </c>
      <c r="C446" s="842">
        <v>1324510.3017790064</v>
      </c>
      <c r="D446" s="842">
        <v>480793.81653157005</v>
      </c>
      <c r="E446" s="842">
        <f t="shared" si="6"/>
        <v>1805304.1183105763</v>
      </c>
    </row>
    <row r="447" spans="1:5" ht="16.5" x14ac:dyDescent="0.3">
      <c r="A447" s="841" t="s">
        <v>1660</v>
      </c>
      <c r="B447" s="841" t="s">
        <v>1661</v>
      </c>
      <c r="C447" s="842">
        <v>10161605.44163149</v>
      </c>
      <c r="D447" s="842">
        <v>4175286.4803930214</v>
      </c>
      <c r="E447" s="842">
        <f t="shared" si="6"/>
        <v>14336891.922024511</v>
      </c>
    </row>
    <row r="448" spans="1:5" ht="16.5" x14ac:dyDescent="0.3">
      <c r="A448" s="841" t="s">
        <v>1662</v>
      </c>
      <c r="B448" s="841" t="s">
        <v>1663</v>
      </c>
      <c r="C448" s="842">
        <v>347599.36575623532</v>
      </c>
      <c r="D448" s="842">
        <v>189956.48554930335</v>
      </c>
      <c r="E448" s="842">
        <f t="shared" si="6"/>
        <v>537555.85130553867</v>
      </c>
    </row>
    <row r="449" spans="1:5" ht="16.5" x14ac:dyDescent="0.3">
      <c r="A449" s="841" t="s">
        <v>1664</v>
      </c>
      <c r="B449" s="841" t="s">
        <v>1665</v>
      </c>
      <c r="C449" s="842">
        <v>579133.23549404775</v>
      </c>
      <c r="D449" s="842">
        <v>240396.90826578502</v>
      </c>
      <c r="E449" s="842">
        <f t="shared" si="6"/>
        <v>819530.14375983272</v>
      </c>
    </row>
    <row r="450" spans="1:5" ht="16.5" x14ac:dyDescent="0.3">
      <c r="A450" s="841" t="s">
        <v>1666</v>
      </c>
      <c r="B450" s="841" t="s">
        <v>1667</v>
      </c>
      <c r="C450" s="842">
        <v>1615706.954357845</v>
      </c>
      <c r="D450" s="842">
        <v>247372.7114074261</v>
      </c>
      <c r="E450" s="842">
        <f t="shared" si="6"/>
        <v>1863079.6657652711</v>
      </c>
    </row>
    <row r="451" spans="1:5" ht="16.5" x14ac:dyDescent="0.3">
      <c r="A451" s="841" t="s">
        <v>1668</v>
      </c>
      <c r="B451" s="841" t="s">
        <v>1669</v>
      </c>
      <c r="C451" s="842">
        <v>3093342.3141974281</v>
      </c>
      <c r="D451" s="842">
        <v>881097.5968134352</v>
      </c>
      <c r="E451" s="842">
        <f t="shared" si="6"/>
        <v>3974439.9110108633</v>
      </c>
    </row>
    <row r="452" spans="1:5" ht="16.5" x14ac:dyDescent="0.3">
      <c r="A452" s="841" t="s">
        <v>1670</v>
      </c>
      <c r="B452" s="841" t="s">
        <v>1671</v>
      </c>
      <c r="C452" s="842">
        <v>11069972.391883096</v>
      </c>
      <c r="D452" s="842">
        <v>3515268.1831454411</v>
      </c>
      <c r="E452" s="842">
        <f t="shared" si="6"/>
        <v>14585240.575028537</v>
      </c>
    </row>
    <row r="453" spans="1:5" ht="16.5" x14ac:dyDescent="0.3">
      <c r="A453" s="841" t="s">
        <v>1672</v>
      </c>
      <c r="B453" s="841" t="s">
        <v>1673</v>
      </c>
      <c r="C453" s="842">
        <v>19242014.69020807</v>
      </c>
      <c r="D453" s="842">
        <v>8089785.2433369989</v>
      </c>
      <c r="E453" s="842">
        <f t="shared" si="6"/>
        <v>27331799.933545068</v>
      </c>
    </row>
    <row r="454" spans="1:5" ht="16.5" x14ac:dyDescent="0.3">
      <c r="A454" s="841" t="s">
        <v>1674</v>
      </c>
      <c r="B454" s="841" t="s">
        <v>1675</v>
      </c>
      <c r="C454" s="842">
        <v>3638709.3760888386</v>
      </c>
      <c r="D454" s="842">
        <v>1078029.8855043796</v>
      </c>
      <c r="E454" s="842">
        <f t="shared" si="6"/>
        <v>4716739.261593218</v>
      </c>
    </row>
    <row r="455" spans="1:5" ht="16.5" x14ac:dyDescent="0.3">
      <c r="A455" s="841" t="s">
        <v>1676</v>
      </c>
      <c r="B455" s="841" t="s">
        <v>1677</v>
      </c>
      <c r="C455" s="842">
        <v>4728277.5193679584</v>
      </c>
      <c r="D455" s="842">
        <v>1802440.211751723</v>
      </c>
      <c r="E455" s="842">
        <f t="shared" si="6"/>
        <v>6530717.7311196811</v>
      </c>
    </row>
    <row r="456" spans="1:5" ht="16.5" x14ac:dyDescent="0.3">
      <c r="A456" s="841" t="s">
        <v>1678</v>
      </c>
      <c r="B456" s="841" t="s">
        <v>1679</v>
      </c>
      <c r="C456" s="842">
        <v>43837987.701124787</v>
      </c>
      <c r="D456" s="842">
        <v>6607158.7756174346</v>
      </c>
      <c r="E456" s="842">
        <f t="shared" ref="E456:E519" si="7">C456+D456</f>
        <v>50445146.476742223</v>
      </c>
    </row>
    <row r="457" spans="1:5" ht="16.5" x14ac:dyDescent="0.3">
      <c r="A457" s="841" t="s">
        <v>1680</v>
      </c>
      <c r="B457" s="841" t="s">
        <v>1681</v>
      </c>
      <c r="C457" s="842">
        <v>2726767.6171845025</v>
      </c>
      <c r="D457" s="842">
        <v>565040.0544729277</v>
      </c>
      <c r="E457" s="842">
        <f t="shared" si="7"/>
        <v>3291807.67165743</v>
      </c>
    </row>
    <row r="458" spans="1:5" ht="16.5" x14ac:dyDescent="0.3">
      <c r="A458" s="841" t="s">
        <v>1682</v>
      </c>
      <c r="B458" s="841" t="s">
        <v>1683</v>
      </c>
      <c r="C458" s="842">
        <v>7171682.3347327234</v>
      </c>
      <c r="D458" s="842">
        <v>2264453.0198250287</v>
      </c>
      <c r="E458" s="842">
        <f t="shared" si="7"/>
        <v>9436135.3545577526</v>
      </c>
    </row>
    <row r="459" spans="1:5" ht="16.5" x14ac:dyDescent="0.3">
      <c r="A459" s="841" t="s">
        <v>1684</v>
      </c>
      <c r="B459" s="841" t="s">
        <v>1685</v>
      </c>
      <c r="C459" s="842">
        <v>4215473.1653846866</v>
      </c>
      <c r="D459" s="842">
        <v>2100789.9461172954</v>
      </c>
      <c r="E459" s="842">
        <f t="shared" si="7"/>
        <v>6316263.1115019824</v>
      </c>
    </row>
    <row r="460" spans="1:5" ht="16.5" x14ac:dyDescent="0.3">
      <c r="A460" s="841" t="s">
        <v>1686</v>
      </c>
      <c r="B460" s="841" t="s">
        <v>1687</v>
      </c>
      <c r="C460" s="842">
        <v>9713222.8840891384</v>
      </c>
      <c r="D460" s="842">
        <v>1706388.7684937418</v>
      </c>
      <c r="E460" s="842">
        <f t="shared" si="7"/>
        <v>11419611.65258288</v>
      </c>
    </row>
    <row r="461" spans="1:5" ht="16.5" x14ac:dyDescent="0.3">
      <c r="A461" s="841" t="s">
        <v>1688</v>
      </c>
      <c r="B461" s="841" t="s">
        <v>1689</v>
      </c>
      <c r="C461" s="842">
        <v>4324536.384546455</v>
      </c>
      <c r="D461" s="842">
        <v>1474577.464094592</v>
      </c>
      <c r="E461" s="842">
        <f t="shared" si="7"/>
        <v>5799113.8486410473</v>
      </c>
    </row>
    <row r="462" spans="1:5" ht="16.5" x14ac:dyDescent="0.3">
      <c r="A462" s="841" t="s">
        <v>1690</v>
      </c>
      <c r="B462" s="841" t="s">
        <v>1691</v>
      </c>
      <c r="C462" s="842">
        <v>2373200.2041867045</v>
      </c>
      <c r="D462" s="842">
        <v>904708.00744668196</v>
      </c>
      <c r="E462" s="842">
        <f t="shared" si="7"/>
        <v>3277908.2116333866</v>
      </c>
    </row>
    <row r="463" spans="1:5" ht="16.5" x14ac:dyDescent="0.3">
      <c r="A463" s="841" t="s">
        <v>1692</v>
      </c>
      <c r="B463" s="841" t="s">
        <v>1693</v>
      </c>
      <c r="C463" s="842">
        <v>14284563.984969931</v>
      </c>
      <c r="D463" s="842">
        <v>1821757.8204516522</v>
      </c>
      <c r="E463" s="842">
        <f t="shared" si="7"/>
        <v>16106321.805421583</v>
      </c>
    </row>
    <row r="464" spans="1:5" ht="16.5" x14ac:dyDescent="0.3">
      <c r="A464" s="841" t="s">
        <v>1694</v>
      </c>
      <c r="B464" s="841" t="s">
        <v>1695</v>
      </c>
      <c r="C464" s="842">
        <v>1116486.3953463903</v>
      </c>
      <c r="D464" s="842">
        <v>598309.26945613907</v>
      </c>
      <c r="E464" s="842">
        <f t="shared" si="7"/>
        <v>1714795.6648025294</v>
      </c>
    </row>
    <row r="465" spans="1:5" ht="16.5" x14ac:dyDescent="0.3">
      <c r="A465" s="841" t="s">
        <v>1696</v>
      </c>
      <c r="B465" s="841" t="s">
        <v>1697</v>
      </c>
      <c r="C465" s="842">
        <v>5325729.3966098707</v>
      </c>
      <c r="D465" s="842">
        <v>2403432.4824161856</v>
      </c>
      <c r="E465" s="842">
        <f t="shared" si="7"/>
        <v>7729161.8790260563</v>
      </c>
    </row>
    <row r="466" spans="1:5" ht="16.5" x14ac:dyDescent="0.3">
      <c r="A466" s="841" t="s">
        <v>1698</v>
      </c>
      <c r="B466" s="841" t="s">
        <v>1699</v>
      </c>
      <c r="C466" s="842">
        <v>13245481.243965898</v>
      </c>
      <c r="D466" s="842">
        <v>2904617.1081310133</v>
      </c>
      <c r="E466" s="842">
        <f t="shared" si="7"/>
        <v>16150098.352096912</v>
      </c>
    </row>
    <row r="467" spans="1:5" ht="16.5" x14ac:dyDescent="0.3">
      <c r="A467" s="841" t="s">
        <v>1700</v>
      </c>
      <c r="B467" s="841" t="s">
        <v>1701</v>
      </c>
      <c r="C467" s="842">
        <v>1506767.3083839316</v>
      </c>
      <c r="D467" s="842">
        <v>329472.54838212498</v>
      </c>
      <c r="E467" s="842">
        <f t="shared" si="7"/>
        <v>1836239.8567660567</v>
      </c>
    </row>
    <row r="468" spans="1:5" ht="16.5" x14ac:dyDescent="0.3">
      <c r="A468" s="841" t="s">
        <v>1702</v>
      </c>
      <c r="B468" s="841" t="s">
        <v>1703</v>
      </c>
      <c r="C468" s="842">
        <v>4466331.5959735606</v>
      </c>
      <c r="D468" s="842">
        <v>2334211.0512414393</v>
      </c>
      <c r="E468" s="842">
        <f t="shared" si="7"/>
        <v>6800542.6472149994</v>
      </c>
    </row>
    <row r="469" spans="1:5" ht="16.5" x14ac:dyDescent="0.3">
      <c r="A469" s="841" t="s">
        <v>1704</v>
      </c>
      <c r="B469" s="841" t="s">
        <v>1705</v>
      </c>
      <c r="C469" s="842">
        <v>1071721.6088806917</v>
      </c>
      <c r="D469" s="842">
        <v>355765.96022369526</v>
      </c>
      <c r="E469" s="842">
        <f t="shared" si="7"/>
        <v>1427487.569104387</v>
      </c>
    </row>
    <row r="470" spans="1:5" ht="16.5" x14ac:dyDescent="0.3">
      <c r="A470" s="841" t="s">
        <v>1706</v>
      </c>
      <c r="B470" s="841" t="s">
        <v>1707</v>
      </c>
      <c r="C470" s="842">
        <v>699362.78459083219</v>
      </c>
      <c r="D470" s="842">
        <v>257568.11599905536</v>
      </c>
      <c r="E470" s="842">
        <f t="shared" si="7"/>
        <v>956930.90058988752</v>
      </c>
    </row>
    <row r="471" spans="1:5" ht="16.5" x14ac:dyDescent="0.3">
      <c r="A471" s="841" t="s">
        <v>1708</v>
      </c>
      <c r="B471" s="841" t="s">
        <v>1709</v>
      </c>
      <c r="C471" s="842">
        <v>2851974.2674007458</v>
      </c>
      <c r="D471" s="842">
        <v>841389.17893024755</v>
      </c>
      <c r="E471" s="842">
        <f t="shared" si="7"/>
        <v>3693363.4463309934</v>
      </c>
    </row>
    <row r="472" spans="1:5" ht="16.5" x14ac:dyDescent="0.3">
      <c r="A472" s="841" t="s">
        <v>1710</v>
      </c>
      <c r="B472" s="841" t="s">
        <v>1711</v>
      </c>
      <c r="C472" s="842">
        <v>33558280.947494179</v>
      </c>
      <c r="D472" s="842">
        <v>6394665.0799182141</v>
      </c>
      <c r="E472" s="842">
        <f t="shared" si="7"/>
        <v>39952946.027412392</v>
      </c>
    </row>
    <row r="473" spans="1:5" ht="16.5" x14ac:dyDescent="0.3">
      <c r="A473" s="841" t="s">
        <v>1712</v>
      </c>
      <c r="B473" s="841" t="s">
        <v>1713</v>
      </c>
      <c r="C473" s="842">
        <v>23007985.746742815</v>
      </c>
      <c r="D473" s="842">
        <v>9864322.2425221559</v>
      </c>
      <c r="E473" s="842">
        <f t="shared" si="7"/>
        <v>32872307.989264973</v>
      </c>
    </row>
    <row r="474" spans="1:5" ht="16.5" x14ac:dyDescent="0.3">
      <c r="A474" s="841" t="s">
        <v>1714</v>
      </c>
      <c r="B474" s="841" t="s">
        <v>1715</v>
      </c>
      <c r="C474" s="842">
        <v>24305745.968722209</v>
      </c>
      <c r="D474" s="842">
        <v>7280592.078906632</v>
      </c>
      <c r="E474" s="842">
        <f t="shared" si="7"/>
        <v>31586338.047628842</v>
      </c>
    </row>
    <row r="475" spans="1:5" ht="16.5" x14ac:dyDescent="0.3">
      <c r="A475" s="841" t="s">
        <v>1716</v>
      </c>
      <c r="B475" s="841" t="s">
        <v>1717</v>
      </c>
      <c r="C475" s="842">
        <v>62504928.268280134</v>
      </c>
      <c r="D475" s="842">
        <v>17668636.157293536</v>
      </c>
      <c r="E475" s="842">
        <f t="shared" si="7"/>
        <v>80173564.425573677</v>
      </c>
    </row>
    <row r="476" spans="1:5" ht="16.5" x14ac:dyDescent="0.3">
      <c r="A476" s="841" t="s">
        <v>1718</v>
      </c>
      <c r="B476" s="841" t="s">
        <v>1719</v>
      </c>
      <c r="C476" s="842">
        <v>10673260.89738407</v>
      </c>
      <c r="D476" s="842">
        <v>2518264.9341324307</v>
      </c>
      <c r="E476" s="842">
        <f t="shared" si="7"/>
        <v>13191525.831516501</v>
      </c>
    </row>
    <row r="477" spans="1:5" ht="16.5" x14ac:dyDescent="0.3">
      <c r="A477" s="841" t="s">
        <v>1720</v>
      </c>
      <c r="B477" s="841" t="s">
        <v>1721</v>
      </c>
      <c r="C477" s="842">
        <v>388882.24226416467</v>
      </c>
      <c r="D477" s="842">
        <v>266153.71986569051</v>
      </c>
      <c r="E477" s="842">
        <f t="shared" si="7"/>
        <v>655035.96212985518</v>
      </c>
    </row>
    <row r="478" spans="1:5" ht="16.5" x14ac:dyDescent="0.3">
      <c r="A478" s="841" t="s">
        <v>1722</v>
      </c>
      <c r="B478" s="841" t="s">
        <v>1723</v>
      </c>
      <c r="C478" s="842">
        <v>3441811.5364092966</v>
      </c>
      <c r="D478" s="842">
        <v>1716047.5728437062</v>
      </c>
      <c r="E478" s="842">
        <f t="shared" si="7"/>
        <v>5157859.1092530023</v>
      </c>
    </row>
    <row r="479" spans="1:5" ht="16.5" x14ac:dyDescent="0.3">
      <c r="A479" s="841" t="s">
        <v>1724</v>
      </c>
      <c r="B479" s="841" t="s">
        <v>1725</v>
      </c>
      <c r="C479" s="842">
        <v>2065414.2257457189</v>
      </c>
      <c r="D479" s="842">
        <v>748020.73688058998</v>
      </c>
      <c r="E479" s="842">
        <f t="shared" si="7"/>
        <v>2813434.9626263091</v>
      </c>
    </row>
    <row r="480" spans="1:5" ht="16.5" x14ac:dyDescent="0.3">
      <c r="A480" s="841" t="s">
        <v>1726</v>
      </c>
      <c r="B480" s="841" t="s">
        <v>1727</v>
      </c>
      <c r="C480" s="842">
        <v>4645350.6134195458</v>
      </c>
      <c r="D480" s="842">
        <v>1749316.7878269176</v>
      </c>
      <c r="E480" s="842">
        <f t="shared" si="7"/>
        <v>6394667.4012464639</v>
      </c>
    </row>
    <row r="481" spans="1:5" ht="16.5" x14ac:dyDescent="0.3">
      <c r="A481" s="841" t="s">
        <v>1728</v>
      </c>
      <c r="B481" s="841" t="s">
        <v>1729</v>
      </c>
      <c r="C481" s="842">
        <v>14217283.61747154</v>
      </c>
      <c r="D481" s="842">
        <v>5179802.1327893361</v>
      </c>
      <c r="E481" s="842">
        <f t="shared" si="7"/>
        <v>19397085.750260875</v>
      </c>
    </row>
    <row r="482" spans="1:5" ht="16.5" x14ac:dyDescent="0.3">
      <c r="A482" s="841" t="s">
        <v>1730</v>
      </c>
      <c r="B482" s="841" t="s">
        <v>1731</v>
      </c>
      <c r="C482" s="842">
        <v>608904.09522654302</v>
      </c>
      <c r="D482" s="842">
        <v>219469.49884086175</v>
      </c>
      <c r="E482" s="842">
        <f t="shared" si="7"/>
        <v>828373.59406740475</v>
      </c>
    </row>
    <row r="483" spans="1:5" ht="16.5" x14ac:dyDescent="0.3">
      <c r="A483" s="841" t="s">
        <v>1732</v>
      </c>
      <c r="B483" s="841" t="s">
        <v>1733</v>
      </c>
      <c r="C483" s="842">
        <v>3452782.8397307643</v>
      </c>
      <c r="D483" s="842">
        <v>767338.34558051918</v>
      </c>
      <c r="E483" s="842">
        <f t="shared" si="7"/>
        <v>4220121.1853112839</v>
      </c>
    </row>
    <row r="484" spans="1:5" ht="16.5" x14ac:dyDescent="0.3">
      <c r="A484" s="841" t="s">
        <v>1734</v>
      </c>
      <c r="B484" s="841" t="s">
        <v>1735</v>
      </c>
      <c r="C484" s="842">
        <v>2801107.5699388734</v>
      </c>
      <c r="D484" s="842">
        <v>1026516.2623045687</v>
      </c>
      <c r="E484" s="842">
        <f t="shared" si="7"/>
        <v>3827623.8322434421</v>
      </c>
    </row>
    <row r="485" spans="1:5" ht="16.5" x14ac:dyDescent="0.3">
      <c r="A485" s="841" t="s">
        <v>1736</v>
      </c>
      <c r="B485" s="841" t="s">
        <v>1737</v>
      </c>
      <c r="C485" s="842">
        <v>465524.3084763973</v>
      </c>
      <c r="D485" s="842">
        <v>117515.45292456902</v>
      </c>
      <c r="E485" s="842">
        <f t="shared" si="7"/>
        <v>583039.76140096632</v>
      </c>
    </row>
    <row r="486" spans="1:5" ht="16.5" x14ac:dyDescent="0.3">
      <c r="A486" s="841" t="s">
        <v>1738</v>
      </c>
      <c r="B486" s="841" t="s">
        <v>1739</v>
      </c>
      <c r="C486" s="842">
        <v>2799320.2216360746</v>
      </c>
      <c r="D486" s="842">
        <v>518892.43368976359</v>
      </c>
      <c r="E486" s="842">
        <f t="shared" si="7"/>
        <v>3318212.6553258384</v>
      </c>
    </row>
    <row r="487" spans="1:5" ht="16.5" x14ac:dyDescent="0.3">
      <c r="A487" s="841" t="s">
        <v>1740</v>
      </c>
      <c r="B487" s="841" t="s">
        <v>1741</v>
      </c>
      <c r="C487" s="842">
        <v>4068547.2729957639</v>
      </c>
      <c r="D487" s="842">
        <v>1054956.0751127976</v>
      </c>
      <c r="E487" s="842">
        <f t="shared" si="7"/>
        <v>5123503.3481085617</v>
      </c>
    </row>
    <row r="488" spans="1:5" ht="16.5" x14ac:dyDescent="0.3">
      <c r="A488" s="841" t="s">
        <v>1742</v>
      </c>
      <c r="B488" s="841" t="s">
        <v>1743</v>
      </c>
      <c r="C488" s="842">
        <v>59889250.912440419</v>
      </c>
      <c r="D488" s="842">
        <v>26995821.557909325</v>
      </c>
      <c r="E488" s="842">
        <f t="shared" si="7"/>
        <v>86885072.470349744</v>
      </c>
    </row>
    <row r="489" spans="1:5" ht="16.5" x14ac:dyDescent="0.3">
      <c r="A489" s="841" t="s">
        <v>1744</v>
      </c>
      <c r="B489" s="841" t="s">
        <v>1745</v>
      </c>
      <c r="C489" s="842">
        <v>12809988.95587684</v>
      </c>
      <c r="D489" s="842">
        <v>5120239.5059645548</v>
      </c>
      <c r="E489" s="842">
        <f t="shared" si="7"/>
        <v>17930228.461841397</v>
      </c>
    </row>
    <row r="490" spans="1:5" ht="16.5" x14ac:dyDescent="0.3">
      <c r="A490" s="841" t="s">
        <v>1746</v>
      </c>
      <c r="B490" s="841" t="s">
        <v>1747</v>
      </c>
      <c r="C490" s="842">
        <v>5425289.6872100057</v>
      </c>
      <c r="D490" s="842">
        <v>2257477.2166833873</v>
      </c>
      <c r="E490" s="842">
        <f t="shared" si="7"/>
        <v>7682766.9038933925</v>
      </c>
    </row>
    <row r="491" spans="1:5" ht="16.5" x14ac:dyDescent="0.3">
      <c r="A491" s="841" t="s">
        <v>1748</v>
      </c>
      <c r="B491" s="841" t="s">
        <v>1749</v>
      </c>
      <c r="C491" s="842">
        <v>5546917.3524595639</v>
      </c>
      <c r="D491" s="842">
        <v>1626435.3324857017</v>
      </c>
      <c r="E491" s="842">
        <f t="shared" si="7"/>
        <v>7173352.6849452658</v>
      </c>
    </row>
    <row r="492" spans="1:5" ht="16.5" x14ac:dyDescent="0.3">
      <c r="A492" s="841" t="s">
        <v>1750</v>
      </c>
      <c r="B492" s="841" t="s">
        <v>1751</v>
      </c>
      <c r="C492" s="842">
        <v>2352281.7325201305</v>
      </c>
      <c r="D492" s="842">
        <v>1324865.9966701409</v>
      </c>
      <c r="E492" s="842">
        <f t="shared" si="7"/>
        <v>3677147.7291902713</v>
      </c>
    </row>
    <row r="493" spans="1:5" ht="16.5" x14ac:dyDescent="0.3">
      <c r="A493" s="841" t="s">
        <v>1752</v>
      </c>
      <c r="B493" s="841" t="s">
        <v>1753</v>
      </c>
      <c r="C493" s="842">
        <v>3084636.8342708484</v>
      </c>
      <c r="D493" s="842">
        <v>1043687.4700378387</v>
      </c>
      <c r="E493" s="842">
        <f t="shared" si="7"/>
        <v>4128324.3043086873</v>
      </c>
    </row>
    <row r="494" spans="1:5" ht="16.5" x14ac:dyDescent="0.3">
      <c r="A494" s="841" t="s">
        <v>1754</v>
      </c>
      <c r="B494" s="841" t="s">
        <v>1755</v>
      </c>
      <c r="C494" s="842">
        <v>106907.25419280173</v>
      </c>
      <c r="D494" s="842">
        <v>70294.631658075537</v>
      </c>
      <c r="E494" s="842">
        <f t="shared" si="7"/>
        <v>177201.88585087727</v>
      </c>
    </row>
    <row r="495" spans="1:5" ht="16.5" x14ac:dyDescent="0.3">
      <c r="A495" s="841" t="s">
        <v>1756</v>
      </c>
      <c r="B495" s="841" t="s">
        <v>1757</v>
      </c>
      <c r="C495" s="842">
        <v>9457979.6878971048</v>
      </c>
      <c r="D495" s="842">
        <v>2657780.9969652528</v>
      </c>
      <c r="E495" s="842">
        <f t="shared" si="7"/>
        <v>12115760.684862357</v>
      </c>
    </row>
    <row r="496" spans="1:5" ht="16.5" x14ac:dyDescent="0.3">
      <c r="A496" s="841" t="s">
        <v>1758</v>
      </c>
      <c r="B496" s="841" t="s">
        <v>1759</v>
      </c>
      <c r="C496" s="842">
        <v>4914836.0742721837</v>
      </c>
      <c r="D496" s="842">
        <v>1650582.3433606133</v>
      </c>
      <c r="E496" s="842">
        <f t="shared" si="7"/>
        <v>6565418.4176327968</v>
      </c>
    </row>
    <row r="497" spans="1:5" ht="16.5" x14ac:dyDescent="0.3">
      <c r="A497" s="841" t="s">
        <v>1760</v>
      </c>
      <c r="B497" s="841" t="s">
        <v>1761</v>
      </c>
      <c r="C497" s="842">
        <v>6499355.0728824902</v>
      </c>
      <c r="D497" s="842">
        <v>2237623.0077417935</v>
      </c>
      <c r="E497" s="842">
        <f t="shared" si="7"/>
        <v>8736978.0806242842</v>
      </c>
    </row>
    <row r="498" spans="1:5" ht="16.5" x14ac:dyDescent="0.3">
      <c r="A498" s="841" t="s">
        <v>1762</v>
      </c>
      <c r="B498" s="841" t="s">
        <v>1763</v>
      </c>
      <c r="C498" s="842">
        <v>9000002.9062339403</v>
      </c>
      <c r="D498" s="842">
        <v>1722486.7757436829</v>
      </c>
      <c r="E498" s="842">
        <f t="shared" si="7"/>
        <v>10722489.681977622</v>
      </c>
    </row>
    <row r="499" spans="1:5" ht="16.5" x14ac:dyDescent="0.3">
      <c r="A499" s="841" t="s">
        <v>1764</v>
      </c>
      <c r="B499" s="841" t="s">
        <v>1765</v>
      </c>
      <c r="C499" s="842">
        <v>731366.57879605482</v>
      </c>
      <c r="D499" s="842">
        <v>296739.93364057835</v>
      </c>
      <c r="E499" s="842">
        <f t="shared" si="7"/>
        <v>1028106.5124366332</v>
      </c>
    </row>
    <row r="500" spans="1:5" ht="16.5" x14ac:dyDescent="0.3">
      <c r="A500" s="841" t="s">
        <v>1766</v>
      </c>
      <c r="B500" s="841" t="s">
        <v>1767</v>
      </c>
      <c r="C500" s="842">
        <v>14756819.471251804</v>
      </c>
      <c r="D500" s="842">
        <v>2626121.5827070358</v>
      </c>
      <c r="E500" s="842">
        <f t="shared" si="7"/>
        <v>17382941.053958841</v>
      </c>
    </row>
    <row r="501" spans="1:5" ht="16.5" x14ac:dyDescent="0.3">
      <c r="A501" s="841" t="s">
        <v>1768</v>
      </c>
      <c r="B501" s="841" t="s">
        <v>1769</v>
      </c>
      <c r="C501" s="842">
        <v>6434960.1554814335</v>
      </c>
      <c r="D501" s="842">
        <v>1547555.0969609912</v>
      </c>
      <c r="E501" s="842">
        <f t="shared" si="7"/>
        <v>7982515.2524424251</v>
      </c>
    </row>
    <row r="502" spans="1:5" ht="16.5" x14ac:dyDescent="0.3">
      <c r="A502" s="841" t="s">
        <v>1770</v>
      </c>
      <c r="B502" s="841" t="s">
        <v>1771</v>
      </c>
      <c r="C502" s="842">
        <v>1958571.1612265124</v>
      </c>
      <c r="D502" s="842">
        <v>1164959.1246540609</v>
      </c>
      <c r="E502" s="842">
        <f t="shared" si="7"/>
        <v>3123530.2858805731</v>
      </c>
    </row>
    <row r="503" spans="1:5" ht="16.5" x14ac:dyDescent="0.3">
      <c r="A503" s="841" t="s">
        <v>1772</v>
      </c>
      <c r="B503" s="841" t="s">
        <v>1773</v>
      </c>
      <c r="C503" s="842">
        <v>9400041.8733055927</v>
      </c>
      <c r="D503" s="842">
        <v>2211866.1961418879</v>
      </c>
      <c r="E503" s="842">
        <f t="shared" si="7"/>
        <v>11611908.06944748</v>
      </c>
    </row>
    <row r="504" spans="1:5" ht="16.5" x14ac:dyDescent="0.3">
      <c r="A504" s="841" t="s">
        <v>1774</v>
      </c>
      <c r="B504" s="841" t="s">
        <v>1775</v>
      </c>
      <c r="C504" s="842">
        <v>11811563.226141335</v>
      </c>
      <c r="D504" s="842">
        <v>3576440.6106952168</v>
      </c>
      <c r="E504" s="842">
        <f t="shared" si="7"/>
        <v>15388003.836836552</v>
      </c>
    </row>
    <row r="505" spans="1:5" ht="16.5" x14ac:dyDescent="0.3">
      <c r="A505" s="841" t="s">
        <v>1776</v>
      </c>
      <c r="B505" s="841" t="s">
        <v>1777</v>
      </c>
      <c r="C505" s="842">
        <v>1784793.5871378495</v>
      </c>
      <c r="D505" s="842">
        <v>1084469.0884043563</v>
      </c>
      <c r="E505" s="842">
        <f t="shared" si="7"/>
        <v>2869262.6755422056</v>
      </c>
    </row>
    <row r="506" spans="1:5" ht="16.5" x14ac:dyDescent="0.3">
      <c r="A506" s="841" t="s">
        <v>1778</v>
      </c>
      <c r="B506" s="841" t="s">
        <v>1779</v>
      </c>
      <c r="C506" s="842">
        <v>15821484.98611778</v>
      </c>
      <c r="D506" s="842">
        <v>4230019.7050428195</v>
      </c>
      <c r="E506" s="842">
        <f t="shared" si="7"/>
        <v>20051504.691160601</v>
      </c>
    </row>
    <row r="507" spans="1:5" ht="16.5" x14ac:dyDescent="0.3">
      <c r="A507" s="841" t="s">
        <v>1780</v>
      </c>
      <c r="B507" s="841" t="s">
        <v>1781</v>
      </c>
      <c r="C507" s="842">
        <v>1332152.2052792748</v>
      </c>
      <c r="D507" s="842">
        <v>504404.22716481687</v>
      </c>
      <c r="E507" s="842">
        <f t="shared" si="7"/>
        <v>1836556.4324440917</v>
      </c>
    </row>
    <row r="508" spans="1:5" ht="16.5" x14ac:dyDescent="0.3">
      <c r="A508" s="841" t="s">
        <v>1782</v>
      </c>
      <c r="B508" s="841" t="s">
        <v>1783</v>
      </c>
      <c r="C508" s="842">
        <v>17223902.425646573</v>
      </c>
      <c r="D508" s="842">
        <v>2959350.3327808129</v>
      </c>
      <c r="E508" s="842">
        <f t="shared" si="7"/>
        <v>20183252.758427385</v>
      </c>
    </row>
    <row r="509" spans="1:5" ht="16.5" x14ac:dyDescent="0.3">
      <c r="A509" s="841" t="s">
        <v>1784</v>
      </c>
      <c r="B509" s="841" t="s">
        <v>1785</v>
      </c>
      <c r="C509" s="842">
        <v>278961.03664216591</v>
      </c>
      <c r="D509" s="842">
        <v>200688.49038259732</v>
      </c>
      <c r="E509" s="842">
        <f t="shared" si="7"/>
        <v>479649.52702476323</v>
      </c>
    </row>
    <row r="510" spans="1:5" ht="16.5" x14ac:dyDescent="0.3">
      <c r="A510" s="841" t="s">
        <v>1786</v>
      </c>
      <c r="B510" s="841" t="s">
        <v>1787</v>
      </c>
      <c r="C510" s="842">
        <v>1455323.5247441337</v>
      </c>
      <c r="D510" s="842">
        <v>886463.59923008236</v>
      </c>
      <c r="E510" s="842">
        <f t="shared" si="7"/>
        <v>2341787.1239742162</v>
      </c>
    </row>
    <row r="511" spans="1:5" ht="16.5" x14ac:dyDescent="0.3">
      <c r="A511" s="841" t="s">
        <v>1788</v>
      </c>
      <c r="B511" s="841" t="s">
        <v>1789</v>
      </c>
      <c r="C511" s="842">
        <v>6844873.2222357523</v>
      </c>
      <c r="D511" s="842">
        <v>4053478.2255351339</v>
      </c>
      <c r="E511" s="842">
        <f t="shared" si="7"/>
        <v>10898351.447770886</v>
      </c>
    </row>
    <row r="512" spans="1:5" ht="16.5" x14ac:dyDescent="0.3">
      <c r="A512" s="841" t="s">
        <v>1790</v>
      </c>
      <c r="B512" s="841" t="s">
        <v>1791</v>
      </c>
      <c r="C512" s="842">
        <v>806866.43916318216</v>
      </c>
      <c r="D512" s="842">
        <v>419621.38898179436</v>
      </c>
      <c r="E512" s="842">
        <f t="shared" si="7"/>
        <v>1226487.8281449764</v>
      </c>
    </row>
    <row r="513" spans="1:5" ht="16.5" x14ac:dyDescent="0.3">
      <c r="A513" s="841" t="s">
        <v>1792</v>
      </c>
      <c r="B513" s="841" t="s">
        <v>1793</v>
      </c>
      <c r="C513" s="842">
        <v>5078228.4130208045</v>
      </c>
      <c r="D513" s="842">
        <v>1729999.1791269884</v>
      </c>
      <c r="E513" s="842">
        <f t="shared" si="7"/>
        <v>6808227.5921477927</v>
      </c>
    </row>
    <row r="514" spans="1:5" ht="16.5" x14ac:dyDescent="0.3">
      <c r="A514" s="841" t="s">
        <v>1794</v>
      </c>
      <c r="B514" s="841" t="s">
        <v>1795</v>
      </c>
      <c r="C514" s="842">
        <v>1338057.3454414397</v>
      </c>
      <c r="D514" s="842">
        <v>816168.96757200663</v>
      </c>
      <c r="E514" s="842">
        <f t="shared" si="7"/>
        <v>2154226.3130134465</v>
      </c>
    </row>
    <row r="515" spans="1:5" ht="16.5" x14ac:dyDescent="0.3">
      <c r="A515" s="841" t="s">
        <v>1796</v>
      </c>
      <c r="B515" s="841" t="s">
        <v>1797</v>
      </c>
      <c r="C515" s="842">
        <v>24395726.240247402</v>
      </c>
      <c r="D515" s="842">
        <v>5659522.7488375772</v>
      </c>
      <c r="E515" s="842">
        <f t="shared" si="7"/>
        <v>30055248.989084981</v>
      </c>
    </row>
    <row r="516" spans="1:5" ht="16.5" x14ac:dyDescent="0.3">
      <c r="A516" s="841" t="s">
        <v>1798</v>
      </c>
      <c r="B516" s="841" t="s">
        <v>1799</v>
      </c>
      <c r="C516" s="842">
        <v>2903202.0233118003</v>
      </c>
      <c r="D516" s="842">
        <v>470598.41193994076</v>
      </c>
      <c r="E516" s="842">
        <f t="shared" si="7"/>
        <v>3373800.4352517412</v>
      </c>
    </row>
    <row r="517" spans="1:5" ht="16.5" x14ac:dyDescent="0.3">
      <c r="A517" s="841" t="s">
        <v>1800</v>
      </c>
      <c r="B517" s="841" t="s">
        <v>1801</v>
      </c>
      <c r="C517" s="842">
        <v>12225337.278042767</v>
      </c>
      <c r="D517" s="842">
        <v>1937126.8724095623</v>
      </c>
      <c r="E517" s="842">
        <f t="shared" si="7"/>
        <v>14162464.150452329</v>
      </c>
    </row>
    <row r="518" spans="1:5" ht="16.5" x14ac:dyDescent="0.3">
      <c r="A518" s="841" t="s">
        <v>1802</v>
      </c>
      <c r="B518" s="841" t="s">
        <v>1803</v>
      </c>
      <c r="C518" s="842">
        <v>1830567.4977045744</v>
      </c>
      <c r="D518" s="842">
        <v>489916.02063986991</v>
      </c>
      <c r="E518" s="842">
        <f t="shared" si="7"/>
        <v>2320483.5183444442</v>
      </c>
    </row>
    <row r="519" spans="1:5" ht="16.5" x14ac:dyDescent="0.3">
      <c r="A519" s="841" t="s">
        <v>1804</v>
      </c>
      <c r="B519" s="841" t="s">
        <v>1805</v>
      </c>
      <c r="C519" s="842">
        <v>10125748.415645737</v>
      </c>
      <c r="D519" s="842">
        <v>4504222.4285334814</v>
      </c>
      <c r="E519" s="842">
        <f t="shared" si="7"/>
        <v>14629970.844179219</v>
      </c>
    </row>
    <row r="520" spans="1:5" ht="16.5" x14ac:dyDescent="0.3">
      <c r="A520" s="841" t="s">
        <v>1806</v>
      </c>
      <c r="B520" s="841" t="s">
        <v>1807</v>
      </c>
      <c r="C520" s="842">
        <v>4304006.7738545612</v>
      </c>
      <c r="D520" s="842">
        <v>534990.44093970454</v>
      </c>
      <c r="E520" s="842">
        <f t="shared" ref="E520:E576" si="8">C520+D520</f>
        <v>4838997.214794266</v>
      </c>
    </row>
    <row r="521" spans="1:5" ht="16.5" x14ac:dyDescent="0.3">
      <c r="A521" s="841" t="s">
        <v>1808</v>
      </c>
      <c r="B521" s="841" t="s">
        <v>1809</v>
      </c>
      <c r="C521" s="842">
        <v>52251042.019651495</v>
      </c>
      <c r="D521" s="842">
        <v>33200530.152278244</v>
      </c>
      <c r="E521" s="842">
        <f t="shared" si="8"/>
        <v>85451572.171929747</v>
      </c>
    </row>
    <row r="522" spans="1:5" ht="16.5" x14ac:dyDescent="0.3">
      <c r="A522" s="841" t="s">
        <v>1810</v>
      </c>
      <c r="B522" s="841" t="s">
        <v>1811</v>
      </c>
      <c r="C522" s="842">
        <v>7540480.7321375329</v>
      </c>
      <c r="D522" s="842">
        <v>2452799.7046493376</v>
      </c>
      <c r="E522" s="842">
        <f t="shared" si="8"/>
        <v>9993280.4367868714</v>
      </c>
    </row>
    <row r="523" spans="1:5" ht="16.5" x14ac:dyDescent="0.3">
      <c r="A523" s="841" t="s">
        <v>1812</v>
      </c>
      <c r="B523" s="841" t="s">
        <v>1813</v>
      </c>
      <c r="C523" s="842">
        <v>15608177.716597691</v>
      </c>
      <c r="D523" s="842">
        <v>2787101.6552064447</v>
      </c>
      <c r="E523" s="842">
        <f t="shared" si="8"/>
        <v>18395279.371804137</v>
      </c>
    </row>
    <row r="524" spans="1:5" ht="16.5" x14ac:dyDescent="0.3">
      <c r="A524" s="841" t="s">
        <v>1814</v>
      </c>
      <c r="B524" s="841" t="s">
        <v>1815</v>
      </c>
      <c r="C524" s="842">
        <v>223473.00166440327</v>
      </c>
      <c r="D524" s="842">
        <v>82099.836974698905</v>
      </c>
      <c r="E524" s="842">
        <f t="shared" si="8"/>
        <v>305572.83863910218</v>
      </c>
    </row>
    <row r="525" spans="1:5" ht="16.5" x14ac:dyDescent="0.3">
      <c r="A525" s="841" t="s">
        <v>1816</v>
      </c>
      <c r="B525" s="841" t="s">
        <v>1817</v>
      </c>
      <c r="C525" s="842">
        <v>2596978.8925963715</v>
      </c>
      <c r="D525" s="842">
        <v>1497114.6742445091</v>
      </c>
      <c r="E525" s="842">
        <f t="shared" si="8"/>
        <v>4094093.5668408806</v>
      </c>
    </row>
    <row r="526" spans="1:5" ht="16.5" x14ac:dyDescent="0.3">
      <c r="A526" s="841" t="s">
        <v>1818</v>
      </c>
      <c r="B526" s="841" t="s">
        <v>1819</v>
      </c>
      <c r="C526" s="842">
        <v>9341446.1903434508</v>
      </c>
      <c r="D526" s="842">
        <v>3838301.5286275893</v>
      </c>
      <c r="E526" s="842">
        <f t="shared" si="8"/>
        <v>13179747.71897104</v>
      </c>
    </row>
    <row r="527" spans="1:5" ht="16.5" x14ac:dyDescent="0.3">
      <c r="A527" s="841" t="s">
        <v>1820</v>
      </c>
      <c r="B527" s="841" t="s">
        <v>1821</v>
      </c>
      <c r="C527" s="842">
        <v>645280.03284018813</v>
      </c>
      <c r="D527" s="842">
        <v>148101.66669945684</v>
      </c>
      <c r="E527" s="842">
        <f t="shared" si="8"/>
        <v>793381.69953964499</v>
      </c>
    </row>
    <row r="528" spans="1:5" ht="16.5" x14ac:dyDescent="0.3">
      <c r="A528" s="841" t="s">
        <v>1822</v>
      </c>
      <c r="B528" s="841" t="s">
        <v>1823</v>
      </c>
      <c r="C528" s="842">
        <v>2128319.1207026043</v>
      </c>
      <c r="D528" s="842">
        <v>650896.09313927952</v>
      </c>
      <c r="E528" s="842">
        <f t="shared" si="8"/>
        <v>2779215.2138418839</v>
      </c>
    </row>
    <row r="529" spans="1:5" ht="16.5" x14ac:dyDescent="0.3">
      <c r="A529" s="841" t="s">
        <v>1824</v>
      </c>
      <c r="B529" s="841" t="s">
        <v>1825</v>
      </c>
      <c r="C529" s="842">
        <v>2339362.104849352</v>
      </c>
      <c r="D529" s="842">
        <v>863389.78883850027</v>
      </c>
      <c r="E529" s="842">
        <f t="shared" si="8"/>
        <v>3202751.8936878522</v>
      </c>
    </row>
    <row r="530" spans="1:5" ht="16.5" x14ac:dyDescent="0.3">
      <c r="A530" s="841" t="s">
        <v>1826</v>
      </c>
      <c r="B530" s="841" t="s">
        <v>1827</v>
      </c>
      <c r="C530" s="842">
        <v>499742.7586268881</v>
      </c>
      <c r="D530" s="842">
        <v>198005.48917427383</v>
      </c>
      <c r="E530" s="842">
        <f t="shared" si="8"/>
        <v>697748.24780116195</v>
      </c>
    </row>
    <row r="531" spans="1:5" ht="16.5" x14ac:dyDescent="0.3">
      <c r="A531" s="841" t="s">
        <v>1828</v>
      </c>
      <c r="B531" s="841" t="s">
        <v>1829</v>
      </c>
      <c r="C531" s="842">
        <v>10664939.915744631</v>
      </c>
      <c r="D531" s="842">
        <v>6019581.5109945899</v>
      </c>
      <c r="E531" s="842">
        <f t="shared" si="8"/>
        <v>16684521.42673922</v>
      </c>
    </row>
    <row r="532" spans="1:5" ht="16.5" x14ac:dyDescent="0.3">
      <c r="A532" s="841" t="s">
        <v>1830</v>
      </c>
      <c r="B532" s="841" t="s">
        <v>1831</v>
      </c>
      <c r="C532" s="842">
        <v>29347212.871770579</v>
      </c>
      <c r="D532" s="842">
        <v>8578091.4632518739</v>
      </c>
      <c r="E532" s="842">
        <f t="shared" si="8"/>
        <v>37925304.335022449</v>
      </c>
    </row>
    <row r="533" spans="1:5" ht="16.5" x14ac:dyDescent="0.3">
      <c r="A533" s="841" t="s">
        <v>1832</v>
      </c>
      <c r="B533" s="841" t="s">
        <v>1833</v>
      </c>
      <c r="C533" s="842">
        <v>5664007.7458444303</v>
      </c>
      <c r="D533" s="842">
        <v>1518042.0836694322</v>
      </c>
      <c r="E533" s="842">
        <f t="shared" si="8"/>
        <v>7182049.8295138627</v>
      </c>
    </row>
    <row r="534" spans="1:5" ht="16.5" x14ac:dyDescent="0.3">
      <c r="A534" s="841" t="s">
        <v>1834</v>
      </c>
      <c r="B534" s="841" t="s">
        <v>1835</v>
      </c>
      <c r="C534" s="842">
        <v>1837632.394087469</v>
      </c>
      <c r="D534" s="842">
        <v>650896.09313927952</v>
      </c>
      <c r="E534" s="842">
        <f t="shared" si="8"/>
        <v>2488528.4872267484</v>
      </c>
    </row>
    <row r="535" spans="1:5" ht="16.5" x14ac:dyDescent="0.3">
      <c r="A535" s="841" t="s">
        <v>1836</v>
      </c>
      <c r="B535" s="841" t="s">
        <v>1837</v>
      </c>
      <c r="C535" s="842">
        <v>2927612.8627895387</v>
      </c>
      <c r="D535" s="842">
        <v>714751.52189737861</v>
      </c>
      <c r="E535" s="842">
        <f t="shared" si="8"/>
        <v>3642364.3846869171</v>
      </c>
    </row>
    <row r="536" spans="1:5" ht="16.5" x14ac:dyDescent="0.3">
      <c r="A536" s="841" t="s">
        <v>1838</v>
      </c>
      <c r="B536" s="841" t="s">
        <v>1839</v>
      </c>
      <c r="C536" s="842">
        <v>6632829.6401344379</v>
      </c>
      <c r="D536" s="842">
        <v>1816391.8180350051</v>
      </c>
      <c r="E536" s="842">
        <f t="shared" si="8"/>
        <v>8449221.4581694435</v>
      </c>
    </row>
    <row r="537" spans="1:5" ht="16.5" x14ac:dyDescent="0.3">
      <c r="A537" s="841" t="s">
        <v>1840</v>
      </c>
      <c r="B537" s="841" t="s">
        <v>1841</v>
      </c>
      <c r="C537" s="842">
        <v>2143982.0056644222</v>
      </c>
      <c r="D537" s="842">
        <v>1251888.3638037422</v>
      </c>
      <c r="E537" s="842">
        <f t="shared" si="8"/>
        <v>3395870.3694681646</v>
      </c>
    </row>
    <row r="538" spans="1:5" ht="16.5" x14ac:dyDescent="0.3">
      <c r="A538" s="841" t="s">
        <v>1842</v>
      </c>
      <c r="B538" s="841" t="s">
        <v>1843</v>
      </c>
      <c r="C538" s="842">
        <v>9512916.581661649</v>
      </c>
      <c r="D538" s="842">
        <v>2187182.5850253119</v>
      </c>
      <c r="E538" s="842">
        <f t="shared" si="8"/>
        <v>11700099.166686961</v>
      </c>
    </row>
    <row r="539" spans="1:5" ht="16.5" x14ac:dyDescent="0.3">
      <c r="A539" s="841" t="s">
        <v>1844</v>
      </c>
      <c r="B539" s="841" t="s">
        <v>1845</v>
      </c>
      <c r="C539" s="842">
        <v>2897701.3391658752</v>
      </c>
      <c r="D539" s="842">
        <v>1175691.1294873548</v>
      </c>
      <c r="E539" s="842">
        <f t="shared" si="8"/>
        <v>4073392.46865323</v>
      </c>
    </row>
    <row r="540" spans="1:5" ht="16.5" x14ac:dyDescent="0.3">
      <c r="A540" s="841" t="s">
        <v>1846</v>
      </c>
      <c r="B540" s="841" t="s">
        <v>1847</v>
      </c>
      <c r="C540" s="842">
        <v>8522916.9878728837</v>
      </c>
      <c r="D540" s="842">
        <v>2127083.3579588658</v>
      </c>
      <c r="E540" s="842">
        <f t="shared" si="8"/>
        <v>10650000.34583175</v>
      </c>
    </row>
    <row r="541" spans="1:5" ht="16.5" x14ac:dyDescent="0.3">
      <c r="A541" s="841" t="s">
        <v>1848</v>
      </c>
      <c r="B541" s="841" t="s">
        <v>1849</v>
      </c>
      <c r="C541" s="842">
        <v>7142228.841589571</v>
      </c>
      <c r="D541" s="842">
        <v>1596922.3191941432</v>
      </c>
      <c r="E541" s="842">
        <f t="shared" si="8"/>
        <v>8739151.1607837137</v>
      </c>
    </row>
    <row r="542" spans="1:5" ht="16.5" x14ac:dyDescent="0.3">
      <c r="A542" s="841" t="s">
        <v>1850</v>
      </c>
      <c r="B542" s="841" t="s">
        <v>1851</v>
      </c>
      <c r="C542" s="842">
        <v>677766.05496439629</v>
      </c>
      <c r="D542" s="842">
        <v>264543.91914069641</v>
      </c>
      <c r="E542" s="842">
        <f t="shared" si="8"/>
        <v>942309.9741050927</v>
      </c>
    </row>
    <row r="543" spans="1:5" ht="16.5" x14ac:dyDescent="0.3">
      <c r="A543" s="841" t="s">
        <v>1852</v>
      </c>
      <c r="B543" s="841" t="s">
        <v>1853</v>
      </c>
      <c r="C543" s="842">
        <v>11357069.147856854</v>
      </c>
      <c r="D543" s="842">
        <v>3620441.8305117222</v>
      </c>
      <c r="E543" s="842">
        <f t="shared" si="8"/>
        <v>14977510.978368577</v>
      </c>
    </row>
    <row r="544" spans="1:5" ht="16.5" x14ac:dyDescent="0.3">
      <c r="A544" s="841" t="s">
        <v>1854</v>
      </c>
      <c r="B544" s="841" t="s">
        <v>1855</v>
      </c>
      <c r="C544" s="842">
        <v>742181.8144457622</v>
      </c>
      <c r="D544" s="842">
        <v>378303.17037361261</v>
      </c>
      <c r="E544" s="842">
        <f t="shared" si="8"/>
        <v>1120484.9848193747</v>
      </c>
    </row>
    <row r="545" spans="1:5" ht="16.5" x14ac:dyDescent="0.3">
      <c r="A545" s="841" t="s">
        <v>1856</v>
      </c>
      <c r="B545" s="841" t="s">
        <v>1857</v>
      </c>
      <c r="C545" s="842">
        <v>3498882.466491919</v>
      </c>
      <c r="D545" s="842">
        <v>2696416.2143651107</v>
      </c>
      <c r="E545" s="842">
        <f t="shared" si="8"/>
        <v>6195298.6808570297</v>
      </c>
    </row>
    <row r="546" spans="1:5" ht="16.5" x14ac:dyDescent="0.3">
      <c r="A546" s="841" t="s">
        <v>1858</v>
      </c>
      <c r="B546" s="841" t="s">
        <v>1859</v>
      </c>
      <c r="C546" s="842">
        <v>5570866.293385596</v>
      </c>
      <c r="D546" s="842">
        <v>3787861.1059111077</v>
      </c>
      <c r="E546" s="842">
        <f t="shared" si="8"/>
        <v>9358727.3992967047</v>
      </c>
    </row>
    <row r="547" spans="1:5" ht="16.5" x14ac:dyDescent="0.3">
      <c r="A547" s="841" t="s">
        <v>1860</v>
      </c>
      <c r="B547" s="841" t="s">
        <v>1861</v>
      </c>
      <c r="C547" s="842">
        <v>2837493.5131619913</v>
      </c>
      <c r="D547" s="842">
        <v>915976.61252164061</v>
      </c>
      <c r="E547" s="842">
        <f t="shared" si="8"/>
        <v>3753470.1256836317</v>
      </c>
    </row>
    <row r="548" spans="1:5" ht="16.5" x14ac:dyDescent="0.3">
      <c r="A548" s="841" t="s">
        <v>1862</v>
      </c>
      <c r="B548" s="841" t="s">
        <v>1863</v>
      </c>
      <c r="C548" s="842">
        <v>912564.61175671907</v>
      </c>
      <c r="D548" s="842">
        <v>400303.78028186527</v>
      </c>
      <c r="E548" s="842">
        <f t="shared" si="8"/>
        <v>1312868.3920385842</v>
      </c>
    </row>
    <row r="549" spans="1:5" ht="16.5" x14ac:dyDescent="0.3">
      <c r="A549" s="841" t="s">
        <v>1864</v>
      </c>
      <c r="B549" s="841" t="s">
        <v>1865</v>
      </c>
      <c r="C549" s="842">
        <v>13496783.353761261</v>
      </c>
      <c r="D549" s="842">
        <v>2984033.9438973893</v>
      </c>
      <c r="E549" s="842">
        <f t="shared" si="8"/>
        <v>16480817.29765865</v>
      </c>
    </row>
    <row r="550" spans="1:5" ht="16.5" x14ac:dyDescent="0.3">
      <c r="A550" s="841" t="s">
        <v>1866</v>
      </c>
      <c r="B550" s="841" t="s">
        <v>1867</v>
      </c>
      <c r="C550" s="842">
        <v>1697932.6499255374</v>
      </c>
      <c r="D550" s="842">
        <v>593479.86728115671</v>
      </c>
      <c r="E550" s="842">
        <f t="shared" si="8"/>
        <v>2291412.517206694</v>
      </c>
    </row>
    <row r="551" spans="1:5" ht="16.5" x14ac:dyDescent="0.3">
      <c r="A551" s="841" t="s">
        <v>1868</v>
      </c>
      <c r="B551" s="841" t="s">
        <v>1869</v>
      </c>
      <c r="C551" s="842">
        <v>6732236.5588802211</v>
      </c>
      <c r="D551" s="842">
        <v>4811157.7667656885</v>
      </c>
      <c r="E551" s="842">
        <f t="shared" si="8"/>
        <v>11543394.325645909</v>
      </c>
    </row>
    <row r="552" spans="1:5" ht="16.5" x14ac:dyDescent="0.3">
      <c r="A552" s="841" t="s">
        <v>1870</v>
      </c>
      <c r="B552" s="841" t="s">
        <v>1871</v>
      </c>
      <c r="C552" s="842">
        <v>7902888.1641701972</v>
      </c>
      <c r="D552" s="842">
        <v>3025352.1625055713</v>
      </c>
      <c r="E552" s="842">
        <f t="shared" si="8"/>
        <v>10928240.326675769</v>
      </c>
    </row>
    <row r="553" spans="1:5" ht="16.5" x14ac:dyDescent="0.3">
      <c r="A553" s="841" t="s">
        <v>1872</v>
      </c>
      <c r="B553" s="841" t="s">
        <v>1873</v>
      </c>
      <c r="C553" s="842">
        <v>1359956.6539559655</v>
      </c>
      <c r="D553" s="842">
        <v>510306.82982312847</v>
      </c>
      <c r="E553" s="842">
        <f t="shared" si="8"/>
        <v>1870263.4837790939</v>
      </c>
    </row>
    <row r="554" spans="1:5" ht="16.5" x14ac:dyDescent="0.3">
      <c r="A554" s="841" t="s">
        <v>1874</v>
      </c>
      <c r="B554" s="841" t="s">
        <v>1875</v>
      </c>
      <c r="C554" s="842">
        <v>3251066.0881884801</v>
      </c>
      <c r="D554" s="842">
        <v>930464.81904658745</v>
      </c>
      <c r="E554" s="842">
        <f t="shared" si="8"/>
        <v>4181530.9072350673</v>
      </c>
    </row>
    <row r="555" spans="1:5" ht="16.5" x14ac:dyDescent="0.3">
      <c r="A555" s="841" t="s">
        <v>1876</v>
      </c>
      <c r="B555" s="841" t="s">
        <v>1877</v>
      </c>
      <c r="C555" s="842">
        <v>19682601.608508207</v>
      </c>
      <c r="D555" s="842">
        <v>6073778.1354027251</v>
      </c>
      <c r="E555" s="842">
        <f t="shared" si="8"/>
        <v>25756379.743910931</v>
      </c>
    </row>
    <row r="556" spans="1:5" ht="16.5" x14ac:dyDescent="0.3">
      <c r="A556" s="841" t="s">
        <v>1878</v>
      </c>
      <c r="B556" s="841" t="s">
        <v>1879</v>
      </c>
      <c r="C556" s="842">
        <v>5359314.0346446233</v>
      </c>
      <c r="D556" s="842">
        <v>2723782.8266900107</v>
      </c>
      <c r="E556" s="842">
        <f t="shared" si="8"/>
        <v>8083096.861334634</v>
      </c>
    </row>
    <row r="557" spans="1:5" ht="16.5" x14ac:dyDescent="0.3">
      <c r="A557" s="841" t="s">
        <v>1880</v>
      </c>
      <c r="B557" s="841" t="s">
        <v>1881</v>
      </c>
      <c r="C557" s="842">
        <v>17495642.641985528</v>
      </c>
      <c r="D557" s="842">
        <v>10530779.742669711</v>
      </c>
      <c r="E557" s="842">
        <f t="shared" si="8"/>
        <v>28026422.384655237</v>
      </c>
    </row>
    <row r="558" spans="1:5" ht="16.5" x14ac:dyDescent="0.3">
      <c r="A558" s="841" t="s">
        <v>1882</v>
      </c>
      <c r="B558" s="841" t="s">
        <v>1883</v>
      </c>
      <c r="C558" s="842">
        <v>580247.09070231859</v>
      </c>
      <c r="D558" s="842">
        <v>273666.12324899633</v>
      </c>
      <c r="E558" s="842">
        <f t="shared" si="8"/>
        <v>853913.21395131492</v>
      </c>
    </row>
    <row r="559" spans="1:5" ht="16.5" x14ac:dyDescent="0.3">
      <c r="A559" s="841" t="s">
        <v>1884</v>
      </c>
      <c r="B559" s="841" t="s">
        <v>1885</v>
      </c>
      <c r="C559" s="842">
        <v>6262987.587629769</v>
      </c>
      <c r="D559" s="842">
        <v>5053164.4757564683</v>
      </c>
      <c r="E559" s="842">
        <f t="shared" si="8"/>
        <v>11316152.063386237</v>
      </c>
    </row>
    <row r="560" spans="1:5" ht="16.5" x14ac:dyDescent="0.3">
      <c r="A560" s="841" t="s">
        <v>1886</v>
      </c>
      <c r="B560" s="841" t="s">
        <v>1887</v>
      </c>
      <c r="C560" s="842">
        <v>10993966.314348366</v>
      </c>
      <c r="D560" s="842">
        <v>3003888.1528389836</v>
      </c>
      <c r="E560" s="842">
        <f t="shared" si="8"/>
        <v>13997854.467187349</v>
      </c>
    </row>
    <row r="561" spans="1:5" ht="16.5" x14ac:dyDescent="0.3">
      <c r="A561" s="841" t="s">
        <v>1888</v>
      </c>
      <c r="B561" s="841" t="s">
        <v>1889</v>
      </c>
      <c r="C561" s="842">
        <v>3684094.4972479469</v>
      </c>
      <c r="D561" s="842">
        <v>1423600.4411364459</v>
      </c>
      <c r="E561" s="842">
        <f t="shared" si="8"/>
        <v>5107694.9383843932</v>
      </c>
    </row>
    <row r="562" spans="1:5" ht="16.5" x14ac:dyDescent="0.3">
      <c r="A562" s="841" t="s">
        <v>1890</v>
      </c>
      <c r="B562" s="841" t="s">
        <v>1891</v>
      </c>
      <c r="C562" s="842">
        <v>371364.55686820805</v>
      </c>
      <c r="D562" s="842">
        <v>133613.46017450996</v>
      </c>
      <c r="E562" s="842">
        <f t="shared" si="8"/>
        <v>504978.01704271801</v>
      </c>
    </row>
    <row r="563" spans="1:5" ht="16.5" x14ac:dyDescent="0.3">
      <c r="A563" s="841" t="s">
        <v>1892</v>
      </c>
      <c r="B563" s="841" t="s">
        <v>1893</v>
      </c>
      <c r="C563" s="842">
        <v>8539438.7427648436</v>
      </c>
      <c r="D563" s="842">
        <v>7496305.3760558413</v>
      </c>
      <c r="E563" s="842">
        <f t="shared" si="8"/>
        <v>16035744.118820686</v>
      </c>
    </row>
    <row r="564" spans="1:5" ht="16.5" x14ac:dyDescent="0.3">
      <c r="A564" s="841" t="s">
        <v>1894</v>
      </c>
      <c r="B564" s="841" t="s">
        <v>1895</v>
      </c>
      <c r="C564" s="842">
        <v>1659836.8340335386</v>
      </c>
      <c r="D564" s="842">
        <v>827974.17288863019</v>
      </c>
      <c r="E564" s="842">
        <f t="shared" si="8"/>
        <v>2487811.0069221687</v>
      </c>
    </row>
    <row r="565" spans="1:5" ht="16.5" x14ac:dyDescent="0.3">
      <c r="A565" s="841" t="s">
        <v>1896</v>
      </c>
      <c r="B565" s="841" t="s">
        <v>1897</v>
      </c>
      <c r="C565" s="842">
        <v>34517121.076283745</v>
      </c>
      <c r="D565" s="842">
        <v>12044529.024405826</v>
      </c>
      <c r="E565" s="842">
        <f t="shared" si="8"/>
        <v>46561650.100689575</v>
      </c>
    </row>
    <row r="566" spans="1:5" ht="16.5" x14ac:dyDescent="0.3">
      <c r="A566" s="841" t="s">
        <v>1898</v>
      </c>
      <c r="B566" s="841" t="s">
        <v>1899</v>
      </c>
      <c r="C566" s="842">
        <v>10795084.748619279</v>
      </c>
      <c r="D566" s="842">
        <v>3312969.8920378499</v>
      </c>
      <c r="E566" s="842">
        <f t="shared" si="8"/>
        <v>14108054.640657129</v>
      </c>
    </row>
    <row r="567" spans="1:5" ht="16.5" x14ac:dyDescent="0.3">
      <c r="A567" s="841" t="s">
        <v>1900</v>
      </c>
      <c r="B567" s="841" t="s">
        <v>1901</v>
      </c>
      <c r="C567" s="842">
        <v>6367991.6357812239</v>
      </c>
      <c r="D567" s="842">
        <v>1439698.4483863865</v>
      </c>
      <c r="E567" s="842">
        <f t="shared" si="8"/>
        <v>7807690.0841676109</v>
      </c>
    </row>
    <row r="568" spans="1:5" ht="16.5" x14ac:dyDescent="0.3">
      <c r="A568" s="841" t="s">
        <v>1902</v>
      </c>
      <c r="B568" s="841" t="s">
        <v>1903</v>
      </c>
      <c r="C568" s="842">
        <v>1855384.0934266069</v>
      </c>
      <c r="D568" s="842">
        <v>782363.15234713058</v>
      </c>
      <c r="E568" s="842">
        <f t="shared" si="8"/>
        <v>2637747.2457737373</v>
      </c>
    </row>
    <row r="569" spans="1:5" ht="16.5" x14ac:dyDescent="0.3">
      <c r="A569" s="841" t="s">
        <v>1904</v>
      </c>
      <c r="B569" s="841" t="s">
        <v>1905</v>
      </c>
      <c r="C569" s="842">
        <v>2805619.2415734464</v>
      </c>
      <c r="D569" s="842">
        <v>701873.11609742593</v>
      </c>
      <c r="E569" s="842">
        <f t="shared" si="8"/>
        <v>3507492.3576708725</v>
      </c>
    </row>
    <row r="570" spans="1:5" ht="16.5" x14ac:dyDescent="0.3">
      <c r="A570" s="841" t="s">
        <v>1906</v>
      </c>
      <c r="B570" s="841" t="s">
        <v>1907</v>
      </c>
      <c r="C570" s="842">
        <v>2713069.5553611405</v>
      </c>
      <c r="D570" s="842">
        <v>693287.51223079057</v>
      </c>
      <c r="E570" s="842">
        <f t="shared" si="8"/>
        <v>3406357.0675919312</v>
      </c>
    </row>
    <row r="571" spans="1:5" ht="16.5" x14ac:dyDescent="0.3">
      <c r="A571" s="841" t="s">
        <v>1908</v>
      </c>
      <c r="B571" s="841" t="s">
        <v>1909</v>
      </c>
      <c r="C571" s="842">
        <v>47993257.741995253</v>
      </c>
      <c r="D571" s="842">
        <v>18298604.841007888</v>
      </c>
      <c r="E571" s="842">
        <f t="shared" si="8"/>
        <v>66291862.583003141</v>
      </c>
    </row>
    <row r="572" spans="1:5" ht="16.5" x14ac:dyDescent="0.3">
      <c r="A572" s="841" t="s">
        <v>1910</v>
      </c>
      <c r="B572" s="841" t="s">
        <v>1911</v>
      </c>
      <c r="C572" s="842">
        <v>6745304.6208905727</v>
      </c>
      <c r="D572" s="842">
        <v>1628045.133210696</v>
      </c>
      <c r="E572" s="842">
        <f t="shared" si="8"/>
        <v>8373349.7541012689</v>
      </c>
    </row>
    <row r="573" spans="1:5" ht="16.5" x14ac:dyDescent="0.3">
      <c r="A573" s="841" t="s">
        <v>1912</v>
      </c>
      <c r="B573" s="841" t="s">
        <v>1913</v>
      </c>
      <c r="C573" s="842">
        <v>6356133.6904216437</v>
      </c>
      <c r="D573" s="842">
        <v>1681168.5571355009</v>
      </c>
      <c r="E573" s="842">
        <f t="shared" si="8"/>
        <v>8037302.2475571446</v>
      </c>
    </row>
    <row r="574" spans="1:5" ht="16.5" x14ac:dyDescent="0.3">
      <c r="A574" s="841" t="s">
        <v>1914</v>
      </c>
      <c r="B574" s="841" t="s">
        <v>1915</v>
      </c>
      <c r="C574" s="842">
        <v>3173532.4236388998</v>
      </c>
      <c r="D574" s="842">
        <v>812412.76588035375</v>
      </c>
      <c r="E574" s="842">
        <f t="shared" si="8"/>
        <v>3985945.1895192536</v>
      </c>
    </row>
    <row r="575" spans="1:5" ht="16.5" x14ac:dyDescent="0.3">
      <c r="A575" s="841" t="s">
        <v>1916</v>
      </c>
      <c r="B575" s="841" t="s">
        <v>1917</v>
      </c>
      <c r="C575" s="842">
        <v>3807883.1129103363</v>
      </c>
      <c r="D575" s="842">
        <v>915976.61252164061</v>
      </c>
      <c r="E575" s="842">
        <f t="shared" si="8"/>
        <v>4723859.7254319768</v>
      </c>
    </row>
    <row r="576" spans="1:5" ht="16.5" x14ac:dyDescent="0.3">
      <c r="A576" s="841" t="s">
        <v>1918</v>
      </c>
      <c r="B576" s="841" t="s">
        <v>1919</v>
      </c>
      <c r="C576" s="842">
        <v>20636432.384759102</v>
      </c>
      <c r="D576" s="842">
        <v>10310773.643587185</v>
      </c>
      <c r="E576" s="842">
        <f t="shared" si="8"/>
        <v>30947206.028346285</v>
      </c>
    </row>
  </sheetData>
  <mergeCells count="3">
    <mergeCell ref="A1:E1"/>
    <mergeCell ref="A2:E2"/>
    <mergeCell ref="A3:E3"/>
  </mergeCells>
  <pageMargins left="0.70866141732283472" right="0.70866141732283472" top="1.378125" bottom="0.74803149606299213" header="0.31496062992125984" footer="0.31496062992125984"/>
  <pageSetup scale="70" orientation="portrait" r:id="rId1"/>
  <headerFooter>
    <oddHeader>&amp;L&amp;G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zoomScale="80" zoomScaleNormal="80" workbookViewId="0">
      <selection activeCell="G20" sqref="G20"/>
    </sheetView>
  </sheetViews>
  <sheetFormatPr baseColWidth="10" defaultRowHeight="15" x14ac:dyDescent="0.25"/>
  <cols>
    <col min="1" max="1" width="40.7109375" bestFit="1" customWidth="1"/>
    <col min="2" max="5" width="17.85546875" customWidth="1"/>
    <col min="6" max="6" width="16.140625" customWidth="1"/>
    <col min="7" max="7" width="14" customWidth="1"/>
    <col min="8" max="8" width="16" customWidth="1"/>
    <col min="9" max="9" width="14" customWidth="1"/>
    <col min="10" max="10" width="15.5703125" customWidth="1"/>
    <col min="11" max="11" width="2.42578125" customWidth="1"/>
  </cols>
  <sheetData>
    <row r="1" spans="1:10" x14ac:dyDescent="0.25">
      <c r="A1" s="885"/>
      <c r="B1" s="885"/>
      <c r="C1" s="885"/>
      <c r="D1" s="885"/>
      <c r="E1" s="885"/>
      <c r="F1" s="885"/>
      <c r="G1" s="885"/>
      <c r="H1" s="885"/>
      <c r="I1" s="885"/>
      <c r="J1" s="885"/>
    </row>
    <row r="2" spans="1:10" x14ac:dyDescent="0.25">
      <c r="A2" s="885"/>
      <c r="B2" s="885"/>
      <c r="C2" s="885"/>
      <c r="D2" s="885"/>
      <c r="E2" s="885"/>
      <c r="F2" s="885"/>
      <c r="G2" s="885"/>
      <c r="H2" s="885"/>
      <c r="I2" s="885"/>
      <c r="J2" s="885"/>
    </row>
    <row r="3" spans="1:10" x14ac:dyDescent="0.25">
      <c r="A3" s="884" t="s">
        <v>2005</v>
      </c>
      <c r="B3" s="884"/>
      <c r="C3" s="884"/>
      <c r="D3" s="884"/>
      <c r="E3" s="884"/>
      <c r="F3" s="884"/>
      <c r="G3" s="883"/>
      <c r="H3" s="883"/>
      <c r="I3" s="883"/>
      <c r="J3" s="883"/>
    </row>
    <row r="4" spans="1:10" x14ac:dyDescent="0.25">
      <c r="A4" s="882"/>
      <c r="B4" s="882"/>
      <c r="C4" s="882"/>
      <c r="D4" s="882"/>
      <c r="E4" s="882"/>
      <c r="F4" s="882"/>
      <c r="G4" s="881"/>
      <c r="H4" s="881"/>
      <c r="I4" s="881"/>
      <c r="J4" s="881"/>
    </row>
    <row r="5" spans="1:10" s="865" customFormat="1" ht="30" customHeight="1" x14ac:dyDescent="0.25">
      <c r="A5" s="866" t="s">
        <v>777</v>
      </c>
      <c r="B5" s="867" t="s">
        <v>2</v>
      </c>
      <c r="C5" s="867" t="s">
        <v>1998</v>
      </c>
      <c r="D5" s="867" t="s">
        <v>1997</v>
      </c>
      <c r="E5" s="867" t="s">
        <v>1996</v>
      </c>
      <c r="F5" s="880" t="s">
        <v>1995</v>
      </c>
    </row>
    <row r="6" spans="1:10" x14ac:dyDescent="0.25">
      <c r="A6" s="879"/>
      <c r="B6" s="879"/>
      <c r="C6" s="878"/>
      <c r="D6" s="878"/>
      <c r="E6" s="878"/>
      <c r="F6" s="877"/>
    </row>
    <row r="7" spans="1:10" x14ac:dyDescent="0.25">
      <c r="A7" s="876" t="s">
        <v>1989</v>
      </c>
      <c r="B7" s="875">
        <v>114105.66</v>
      </c>
      <c r="C7" s="857">
        <v>37689.730000000003</v>
      </c>
      <c r="D7" s="857"/>
      <c r="E7" s="857"/>
      <c r="F7" s="856">
        <f>SUM(B7:E7)</f>
        <v>151795.39000000001</v>
      </c>
    </row>
    <row r="8" spans="1:10" x14ac:dyDescent="0.25">
      <c r="A8" s="851" t="s">
        <v>1969</v>
      </c>
      <c r="B8" s="850">
        <v>228211.32</v>
      </c>
      <c r="C8" s="849">
        <v>75379.460000000006</v>
      </c>
      <c r="D8" s="849"/>
      <c r="E8" s="849"/>
      <c r="F8" s="848">
        <f>SUM(B8:E8)</f>
        <v>303590.78000000003</v>
      </c>
    </row>
    <row r="9" spans="1:10" x14ac:dyDescent="0.25">
      <c r="A9" s="851" t="s">
        <v>2004</v>
      </c>
      <c r="B9" s="854">
        <v>359491.48</v>
      </c>
      <c r="C9" s="849">
        <v>0</v>
      </c>
      <c r="D9" s="849"/>
      <c r="E9" s="849"/>
      <c r="F9" s="848">
        <f>SUM(B9:E9)</f>
        <v>359491.48</v>
      </c>
    </row>
    <row r="10" spans="1:10" x14ac:dyDescent="0.25">
      <c r="A10" s="851" t="s">
        <v>2004</v>
      </c>
      <c r="B10" s="873">
        <v>15711080.470000001</v>
      </c>
      <c r="C10" s="849">
        <v>15616495.43</v>
      </c>
      <c r="D10" s="849">
        <v>15577958.1</v>
      </c>
      <c r="E10" s="849">
        <v>15358520.879999999</v>
      </c>
      <c r="F10" s="848">
        <f>SUM(B10:E10)</f>
        <v>62264054.879999995</v>
      </c>
      <c r="I10" s="874"/>
    </row>
    <row r="11" spans="1:10" x14ac:dyDescent="0.25">
      <c r="A11" s="851" t="s">
        <v>2003</v>
      </c>
      <c r="B11" s="873"/>
      <c r="C11" s="849">
        <v>1734654.6</v>
      </c>
      <c r="D11" s="849">
        <v>5174650.0600000005</v>
      </c>
      <c r="E11" s="849">
        <v>5158017.04</v>
      </c>
      <c r="F11" s="848">
        <f>SUM(B11:E11)</f>
        <v>12067321.699999999</v>
      </c>
    </row>
    <row r="12" spans="1:10" x14ac:dyDescent="0.25">
      <c r="A12" s="851" t="s">
        <v>2002</v>
      </c>
      <c r="B12" s="854">
        <v>285.2</v>
      </c>
      <c r="C12" s="849">
        <v>0</v>
      </c>
      <c r="D12" s="849"/>
      <c r="E12" s="849">
        <v>0</v>
      </c>
      <c r="F12" s="848">
        <f>SUM(B12:E12)</f>
        <v>285.2</v>
      </c>
    </row>
    <row r="13" spans="1:10" x14ac:dyDescent="0.25">
      <c r="A13" s="851" t="s">
        <v>2001</v>
      </c>
      <c r="B13" s="854">
        <v>689.36</v>
      </c>
      <c r="C13" s="849">
        <v>459.06</v>
      </c>
      <c r="D13" s="849"/>
      <c r="E13" s="849">
        <v>0</v>
      </c>
      <c r="F13" s="848">
        <f>SUM(B13:E13)</f>
        <v>1148.42</v>
      </c>
    </row>
    <row r="14" spans="1:10" x14ac:dyDescent="0.25">
      <c r="A14" s="872" t="s">
        <v>2000</v>
      </c>
      <c r="B14" s="871">
        <v>105413.42</v>
      </c>
      <c r="C14" s="845">
        <v>104067.43</v>
      </c>
      <c r="D14" s="845">
        <v>102433.43</v>
      </c>
      <c r="E14" s="845">
        <v>100686.2</v>
      </c>
      <c r="F14" s="844">
        <f>SUM(B14:E14)</f>
        <v>412600.48</v>
      </c>
    </row>
    <row r="15" spans="1:10" s="860" customFormat="1" x14ac:dyDescent="0.25">
      <c r="A15" s="864"/>
      <c r="B15" s="863"/>
      <c r="C15" s="863"/>
      <c r="D15" s="862"/>
      <c r="E15" s="862"/>
      <c r="F15" s="862"/>
      <c r="G15" s="869"/>
      <c r="H15" s="869"/>
      <c r="I15" s="869"/>
      <c r="J15" s="868"/>
    </row>
    <row r="16" spans="1:10" s="860" customFormat="1" x14ac:dyDescent="0.25">
      <c r="A16" s="864"/>
      <c r="B16" s="863"/>
      <c r="C16" s="863"/>
      <c r="D16" s="862"/>
      <c r="E16" s="862"/>
      <c r="F16" s="862"/>
      <c r="G16" s="869"/>
      <c r="H16" s="869"/>
      <c r="I16" s="869"/>
      <c r="J16" s="868"/>
    </row>
    <row r="17" spans="1:10" s="860" customFormat="1" ht="30.75" customHeight="1" x14ac:dyDescent="0.25">
      <c r="A17" s="870" t="s">
        <v>1999</v>
      </c>
      <c r="B17" s="870"/>
      <c r="C17" s="870"/>
      <c r="D17" s="870"/>
      <c r="E17" s="870"/>
      <c r="F17" s="870"/>
      <c r="G17" s="869"/>
      <c r="H17" s="869"/>
      <c r="I17" s="869"/>
      <c r="J17" s="868"/>
    </row>
    <row r="18" spans="1:10" s="860" customFormat="1" x14ac:dyDescent="0.25">
      <c r="A18" s="864"/>
      <c r="B18" s="863"/>
      <c r="C18" s="863"/>
      <c r="D18" s="862"/>
      <c r="E18" s="862"/>
      <c r="F18" s="862"/>
      <c r="G18" s="869"/>
      <c r="H18" s="869"/>
      <c r="I18" s="869"/>
      <c r="J18" s="868"/>
    </row>
    <row r="19" spans="1:10" s="865" customFormat="1" ht="30" customHeight="1" x14ac:dyDescent="0.25">
      <c r="A19" s="866" t="s">
        <v>777</v>
      </c>
      <c r="B19" s="867" t="s">
        <v>2</v>
      </c>
      <c r="C19" s="867" t="s">
        <v>1998</v>
      </c>
      <c r="D19" s="867" t="s">
        <v>1997</v>
      </c>
      <c r="E19" s="867" t="s">
        <v>1996</v>
      </c>
      <c r="F19" s="866" t="s">
        <v>1995</v>
      </c>
    </row>
    <row r="20" spans="1:10" s="860" customFormat="1" x14ac:dyDescent="0.25">
      <c r="A20" s="864"/>
      <c r="B20" s="863"/>
      <c r="C20" s="862"/>
      <c r="D20" s="862"/>
      <c r="E20" s="862"/>
      <c r="F20" s="861"/>
    </row>
    <row r="21" spans="1:10" x14ac:dyDescent="0.25">
      <c r="A21" s="859" t="s">
        <v>1994</v>
      </c>
      <c r="B21" s="858">
        <v>1018185.58</v>
      </c>
      <c r="C21" s="857">
        <v>1527278.37</v>
      </c>
      <c r="D21" s="857">
        <v>1527278.37</v>
      </c>
      <c r="E21" s="857">
        <v>1018185.58</v>
      </c>
      <c r="F21" s="856">
        <f>SUM(B21:E21)</f>
        <v>5090927.9000000004</v>
      </c>
      <c r="G21" s="855"/>
    </row>
    <row r="22" spans="1:10" x14ac:dyDescent="0.25">
      <c r="A22" s="852" t="s">
        <v>1993</v>
      </c>
      <c r="B22" s="854">
        <v>59334.48</v>
      </c>
      <c r="C22" s="849">
        <v>89001.72</v>
      </c>
      <c r="D22" s="849">
        <v>89001.72</v>
      </c>
      <c r="E22" s="849">
        <v>59334.479999999996</v>
      </c>
      <c r="F22" s="848">
        <f>SUM(B22:E22)</f>
        <v>296672.40000000002</v>
      </c>
    </row>
    <row r="23" spans="1:10" x14ac:dyDescent="0.25">
      <c r="A23" s="852" t="s">
        <v>1992</v>
      </c>
      <c r="B23" s="854">
        <v>294507.98</v>
      </c>
      <c r="C23" s="849">
        <v>441761.97</v>
      </c>
      <c r="D23" s="849">
        <v>441761.97</v>
      </c>
      <c r="E23" s="849">
        <v>294507.98</v>
      </c>
      <c r="F23" s="848">
        <f>SUM(B23:E23)</f>
        <v>1472539.9</v>
      </c>
    </row>
    <row r="24" spans="1:10" x14ac:dyDescent="0.25">
      <c r="A24" s="852" t="s">
        <v>1991</v>
      </c>
      <c r="B24" s="854">
        <v>126414.84</v>
      </c>
      <c r="C24" s="849">
        <v>189622.26</v>
      </c>
      <c r="D24" s="849">
        <v>189622.53</v>
      </c>
      <c r="E24" s="849">
        <v>126414.84</v>
      </c>
      <c r="F24" s="848">
        <f>SUM(B24:E24)</f>
        <v>632074.47</v>
      </c>
    </row>
    <row r="25" spans="1:10" x14ac:dyDescent="0.25">
      <c r="A25" s="852" t="s">
        <v>1990</v>
      </c>
      <c r="B25" s="854">
        <v>104794.04</v>
      </c>
      <c r="C25" s="849">
        <v>157191.06</v>
      </c>
      <c r="D25" s="849">
        <v>157191.06</v>
      </c>
      <c r="E25" s="849">
        <v>104794.04</v>
      </c>
      <c r="F25" s="848">
        <f>SUM(B25:E25)</f>
        <v>523970.19999999995</v>
      </c>
    </row>
    <row r="26" spans="1:10" x14ac:dyDescent="0.25">
      <c r="A26" s="852" t="s">
        <v>1989</v>
      </c>
      <c r="B26" s="854">
        <v>330368.83999999997</v>
      </c>
      <c r="C26" s="849">
        <v>495553.26</v>
      </c>
      <c r="D26" s="849">
        <v>495553.25999999995</v>
      </c>
      <c r="E26" s="849">
        <v>330368.83999999997</v>
      </c>
      <c r="F26" s="848">
        <f>SUM(B26:E26)</f>
        <v>1651844.1999999997</v>
      </c>
    </row>
    <row r="27" spans="1:10" x14ac:dyDescent="0.25">
      <c r="A27" s="852" t="s">
        <v>1988</v>
      </c>
      <c r="B27" s="854">
        <v>312128.48</v>
      </c>
      <c r="C27" s="849">
        <v>468192.72</v>
      </c>
      <c r="D27" s="849">
        <v>468192.72</v>
      </c>
      <c r="E27" s="849">
        <v>312128.48</v>
      </c>
      <c r="F27" s="848">
        <f>SUM(B27:E27)</f>
        <v>1560642.4</v>
      </c>
    </row>
    <row r="28" spans="1:10" x14ac:dyDescent="0.25">
      <c r="A28" s="852" t="s">
        <v>1987</v>
      </c>
      <c r="B28" s="854">
        <v>350732.58</v>
      </c>
      <c r="C28" s="849">
        <v>526098.87</v>
      </c>
      <c r="D28" s="849">
        <v>526098.86999999988</v>
      </c>
      <c r="E28" s="849">
        <v>350732.57999999996</v>
      </c>
      <c r="F28" s="848">
        <f>SUM(B28:E28)</f>
        <v>1753662.9</v>
      </c>
    </row>
    <row r="29" spans="1:10" x14ac:dyDescent="0.25">
      <c r="A29" s="852" t="s">
        <v>1987</v>
      </c>
      <c r="B29" s="850">
        <v>419515.46</v>
      </c>
      <c r="C29" s="849">
        <v>629273.18999999994</v>
      </c>
      <c r="D29" s="849">
        <v>629273.18999999994</v>
      </c>
      <c r="E29" s="849">
        <v>419515.45999999996</v>
      </c>
      <c r="F29" s="848">
        <f>SUM(B29:E29)</f>
        <v>2097577.2999999998</v>
      </c>
    </row>
    <row r="30" spans="1:10" x14ac:dyDescent="0.25">
      <c r="A30" s="852" t="s">
        <v>1986</v>
      </c>
      <c r="B30" s="854">
        <v>71059.92</v>
      </c>
      <c r="C30" s="849">
        <v>106589.88</v>
      </c>
      <c r="D30" s="849">
        <v>106589.88</v>
      </c>
      <c r="E30" s="849">
        <v>71059.92</v>
      </c>
      <c r="F30" s="848">
        <f>SUM(B30:E30)</f>
        <v>355299.6</v>
      </c>
    </row>
    <row r="31" spans="1:10" x14ac:dyDescent="0.25">
      <c r="A31" s="852" t="s">
        <v>1985</v>
      </c>
      <c r="B31" s="854">
        <v>211278.30000000002</v>
      </c>
      <c r="C31" s="849">
        <v>316917.44999999995</v>
      </c>
      <c r="D31" s="849">
        <v>316917.45</v>
      </c>
      <c r="E31" s="849">
        <v>211278.3</v>
      </c>
      <c r="F31" s="848">
        <f>SUM(B31:E31)</f>
        <v>1056391.5</v>
      </c>
    </row>
    <row r="32" spans="1:10" x14ac:dyDescent="0.25">
      <c r="A32" s="852" t="s">
        <v>1984</v>
      </c>
      <c r="B32" s="854">
        <v>672253.34</v>
      </c>
      <c r="C32" s="849">
        <v>1008380.01</v>
      </c>
      <c r="D32" s="849">
        <v>1008380.01</v>
      </c>
      <c r="E32" s="849">
        <v>672253.34</v>
      </c>
      <c r="F32" s="848">
        <f>SUM(B32:E32)</f>
        <v>3361266.7</v>
      </c>
    </row>
    <row r="33" spans="1:6" x14ac:dyDescent="0.25">
      <c r="A33" s="852" t="s">
        <v>1983</v>
      </c>
      <c r="B33" s="854">
        <v>542253.80000000005</v>
      </c>
      <c r="C33" s="849">
        <v>813380.7</v>
      </c>
      <c r="D33" s="849">
        <v>813380.70000000007</v>
      </c>
      <c r="E33" s="849">
        <v>542253.80000000005</v>
      </c>
      <c r="F33" s="848">
        <f>SUM(B33:E33)</f>
        <v>2711269</v>
      </c>
    </row>
    <row r="34" spans="1:6" x14ac:dyDescent="0.25">
      <c r="A34" s="852" t="s">
        <v>1982</v>
      </c>
      <c r="B34" s="854">
        <v>113666.14</v>
      </c>
      <c r="C34" s="849">
        <v>170499.21000000002</v>
      </c>
      <c r="D34" s="849">
        <v>170499.21</v>
      </c>
      <c r="E34" s="849">
        <v>113666.14</v>
      </c>
      <c r="F34" s="848">
        <f>SUM(B34:E34)</f>
        <v>568330.70000000007</v>
      </c>
    </row>
    <row r="35" spans="1:6" x14ac:dyDescent="0.25">
      <c r="A35" s="852" t="s">
        <v>1981</v>
      </c>
      <c r="B35" s="854">
        <v>2427459.6999999997</v>
      </c>
      <c r="C35" s="849">
        <v>3641189.55</v>
      </c>
      <c r="D35" s="849">
        <v>3641189.5500000003</v>
      </c>
      <c r="E35" s="849">
        <v>2427459.7000000002</v>
      </c>
      <c r="F35" s="848">
        <f>SUM(B35:E35)</f>
        <v>12137298.5</v>
      </c>
    </row>
    <row r="36" spans="1:6" x14ac:dyDescent="0.25">
      <c r="A36" s="852" t="s">
        <v>1980</v>
      </c>
      <c r="B36" s="854">
        <v>864255.8600000001</v>
      </c>
      <c r="C36" s="849">
        <v>1296383.79</v>
      </c>
      <c r="D36" s="849">
        <v>1296383.79</v>
      </c>
      <c r="E36" s="849">
        <v>864255.86</v>
      </c>
      <c r="F36" s="848">
        <f>SUM(B36:E36)</f>
        <v>4321279.3000000007</v>
      </c>
    </row>
    <row r="37" spans="1:6" x14ac:dyDescent="0.25">
      <c r="A37" s="852" t="s">
        <v>1979</v>
      </c>
      <c r="B37" s="854">
        <v>101944.5</v>
      </c>
      <c r="C37" s="849">
        <v>152916.75</v>
      </c>
      <c r="D37" s="849">
        <v>152916.75</v>
      </c>
      <c r="E37" s="849">
        <v>101944.5</v>
      </c>
      <c r="F37" s="848">
        <f>SUM(B37:E37)</f>
        <v>509722.5</v>
      </c>
    </row>
    <row r="38" spans="1:6" x14ac:dyDescent="0.25">
      <c r="A38" s="852" t="s">
        <v>1978</v>
      </c>
      <c r="B38" s="854">
        <v>2311554.52</v>
      </c>
      <c r="C38" s="849">
        <v>3467331.7800000003</v>
      </c>
      <c r="D38" s="849">
        <v>3467331.7800000003</v>
      </c>
      <c r="E38" s="849">
        <v>2311554.5199999996</v>
      </c>
      <c r="F38" s="848">
        <f>SUM(B38:E38)</f>
        <v>11557772.600000001</v>
      </c>
    </row>
    <row r="39" spans="1:6" x14ac:dyDescent="0.25">
      <c r="A39" s="852" t="s">
        <v>1977</v>
      </c>
      <c r="B39" s="854">
        <v>623846.36</v>
      </c>
      <c r="C39" s="849">
        <v>935769.54</v>
      </c>
      <c r="D39" s="849">
        <v>935769.54</v>
      </c>
      <c r="E39" s="849">
        <v>623846.36</v>
      </c>
      <c r="F39" s="848">
        <f>SUM(B39:E39)</f>
        <v>3119231.8</v>
      </c>
    </row>
    <row r="40" spans="1:6" x14ac:dyDescent="0.25">
      <c r="A40" s="852" t="s">
        <v>1976</v>
      </c>
      <c r="B40" s="854">
        <v>152916.78</v>
      </c>
      <c r="C40" s="849">
        <v>229375.16999999998</v>
      </c>
      <c r="D40" s="849">
        <v>229375.16999999998</v>
      </c>
      <c r="E40" s="849">
        <v>152916.78</v>
      </c>
      <c r="F40" s="848">
        <f>SUM(B40:E40)</f>
        <v>764583.89999999991</v>
      </c>
    </row>
    <row r="41" spans="1:6" x14ac:dyDescent="0.25">
      <c r="A41" s="852" t="s">
        <v>1976</v>
      </c>
      <c r="B41" s="850">
        <v>201820.24</v>
      </c>
      <c r="C41" s="849">
        <v>302730.36</v>
      </c>
      <c r="D41" s="849">
        <v>302730.36</v>
      </c>
      <c r="E41" s="849">
        <v>201820.24</v>
      </c>
      <c r="F41" s="848">
        <f>SUM(B41:E41)</f>
        <v>1009101.2</v>
      </c>
    </row>
    <row r="42" spans="1:6" x14ac:dyDescent="0.25">
      <c r="A42" s="852" t="s">
        <v>1975</v>
      </c>
      <c r="B42" s="854">
        <v>376246.39999999997</v>
      </c>
      <c r="C42" s="849">
        <v>564369.6</v>
      </c>
      <c r="D42" s="849">
        <v>564369.60000000009</v>
      </c>
      <c r="E42" s="849">
        <v>376246.39999999997</v>
      </c>
      <c r="F42" s="848">
        <f>SUM(B42:E42)</f>
        <v>1881232</v>
      </c>
    </row>
    <row r="43" spans="1:6" x14ac:dyDescent="0.25">
      <c r="A43" s="852" t="s">
        <v>1974</v>
      </c>
      <c r="B43" s="854">
        <v>1606527.6400000001</v>
      </c>
      <c r="C43" s="849">
        <v>2409791.46</v>
      </c>
      <c r="D43" s="849">
        <v>2409791.46</v>
      </c>
      <c r="E43" s="849">
        <v>1606527.6400000001</v>
      </c>
      <c r="F43" s="848">
        <f>SUM(B43:E43)</f>
        <v>8032638.2000000011</v>
      </c>
    </row>
    <row r="44" spans="1:6" x14ac:dyDescent="0.25">
      <c r="A44" s="852" t="s">
        <v>1973</v>
      </c>
      <c r="B44" s="854">
        <v>845134.79999999993</v>
      </c>
      <c r="C44" s="849">
        <v>1267702.2</v>
      </c>
      <c r="D44" s="849">
        <v>1267702.2</v>
      </c>
      <c r="E44" s="849">
        <v>845134.8</v>
      </c>
      <c r="F44" s="848">
        <f>SUM(B44:E44)</f>
        <v>4225674</v>
      </c>
    </row>
    <row r="45" spans="1:6" x14ac:dyDescent="0.25">
      <c r="A45" s="852" t="s">
        <v>1972</v>
      </c>
      <c r="B45" s="854">
        <v>137767.56</v>
      </c>
      <c r="C45" s="849">
        <v>206651.34000000003</v>
      </c>
      <c r="D45" s="849">
        <v>206651.34</v>
      </c>
      <c r="E45" s="849">
        <v>137767.56</v>
      </c>
      <c r="F45" s="848">
        <f>SUM(B45:E45)</f>
        <v>688837.8</v>
      </c>
    </row>
    <row r="46" spans="1:6" x14ac:dyDescent="0.25">
      <c r="A46" s="852" t="s">
        <v>1971</v>
      </c>
      <c r="B46" s="854">
        <v>353540.80000000005</v>
      </c>
      <c r="C46" s="849">
        <v>530311.20000000007</v>
      </c>
      <c r="D46" s="849">
        <v>530311.19999999995</v>
      </c>
      <c r="E46" s="849">
        <v>353540.8</v>
      </c>
      <c r="F46" s="848">
        <f>SUM(B46:E46)</f>
        <v>1767704.0000000002</v>
      </c>
    </row>
    <row r="47" spans="1:6" x14ac:dyDescent="0.25">
      <c r="A47" s="852" t="s">
        <v>1970</v>
      </c>
      <c r="B47" s="854">
        <v>345895.4</v>
      </c>
      <c r="C47" s="849">
        <v>518843.1</v>
      </c>
      <c r="D47" s="849">
        <v>518843.1</v>
      </c>
      <c r="E47" s="849">
        <v>345895.4</v>
      </c>
      <c r="F47" s="848">
        <f>SUM(B47:E47)</f>
        <v>1729477</v>
      </c>
    </row>
    <row r="48" spans="1:6" x14ac:dyDescent="0.25">
      <c r="A48" s="852" t="s">
        <v>1969</v>
      </c>
      <c r="B48" s="854">
        <v>1771743.4</v>
      </c>
      <c r="C48" s="849">
        <v>2657615.0999999996</v>
      </c>
      <c r="D48" s="849">
        <v>2657615.0999999996</v>
      </c>
      <c r="E48" s="849">
        <v>1771743.4</v>
      </c>
      <c r="F48" s="848">
        <f>SUM(B48:E48)</f>
        <v>8858717</v>
      </c>
    </row>
    <row r="49" spans="1:6" x14ac:dyDescent="0.25">
      <c r="A49" s="852" t="s">
        <v>1968</v>
      </c>
      <c r="B49" s="854">
        <v>267736</v>
      </c>
      <c r="C49" s="849">
        <v>401604</v>
      </c>
      <c r="D49" s="849">
        <v>401604</v>
      </c>
      <c r="E49" s="849">
        <v>267736</v>
      </c>
      <c r="F49" s="848">
        <f>SUM(B49:E49)</f>
        <v>1338680</v>
      </c>
    </row>
    <row r="50" spans="1:6" x14ac:dyDescent="0.25">
      <c r="A50" s="852" t="s">
        <v>1967</v>
      </c>
      <c r="B50" s="854">
        <v>53448.760000000009</v>
      </c>
      <c r="C50" s="849">
        <v>80173.139999999985</v>
      </c>
      <c r="D50" s="849">
        <v>80173.14</v>
      </c>
      <c r="E50" s="849">
        <v>53448.759999999995</v>
      </c>
      <c r="F50" s="848">
        <f>SUM(B50:E50)</f>
        <v>267243.8</v>
      </c>
    </row>
    <row r="51" spans="1:6" x14ac:dyDescent="0.25">
      <c r="A51" s="852" t="s">
        <v>1966</v>
      </c>
      <c r="B51" s="854">
        <v>318424.58</v>
      </c>
      <c r="C51" s="849">
        <v>477636.87</v>
      </c>
      <c r="D51" s="849">
        <v>477636.86999999994</v>
      </c>
      <c r="E51" s="849">
        <v>318424.58</v>
      </c>
      <c r="F51" s="848">
        <f>SUM(B51:E51)</f>
        <v>1592122.9</v>
      </c>
    </row>
    <row r="52" spans="1:6" x14ac:dyDescent="0.25">
      <c r="A52" s="852" t="s">
        <v>1965</v>
      </c>
      <c r="B52" s="854">
        <v>222897.32</v>
      </c>
      <c r="C52" s="849">
        <v>334345.98</v>
      </c>
      <c r="D52" s="849">
        <v>334345.98</v>
      </c>
      <c r="E52" s="849">
        <v>222897.32</v>
      </c>
      <c r="F52" s="848">
        <f>SUM(B52:E52)</f>
        <v>1114486.6000000001</v>
      </c>
    </row>
    <row r="53" spans="1:6" x14ac:dyDescent="0.25">
      <c r="A53" s="852" t="s">
        <v>1964</v>
      </c>
      <c r="B53" s="854">
        <v>168646.56</v>
      </c>
      <c r="C53" s="849">
        <v>252969.84</v>
      </c>
      <c r="D53" s="849">
        <v>252969.84</v>
      </c>
      <c r="E53" s="849">
        <v>168646.56</v>
      </c>
      <c r="F53" s="848">
        <f>SUM(B53:E53)</f>
        <v>843232.8</v>
      </c>
    </row>
    <row r="54" spans="1:6" x14ac:dyDescent="0.25">
      <c r="A54" s="852" t="s">
        <v>1963</v>
      </c>
      <c r="B54" s="854">
        <v>947188.62</v>
      </c>
      <c r="C54" s="849">
        <v>1420782.93</v>
      </c>
      <c r="D54" s="849">
        <v>1420782.93</v>
      </c>
      <c r="E54" s="849">
        <v>947188.62</v>
      </c>
      <c r="F54" s="848">
        <f>SUM(B54:E54)</f>
        <v>4735943.0999999996</v>
      </c>
    </row>
    <row r="55" spans="1:6" x14ac:dyDescent="0.25">
      <c r="A55" s="852" t="s">
        <v>1962</v>
      </c>
      <c r="B55" s="854">
        <v>1107878.74</v>
      </c>
      <c r="C55" s="849">
        <v>1661818.1099999999</v>
      </c>
      <c r="D55" s="849">
        <v>1661818.1099999999</v>
      </c>
      <c r="E55" s="849">
        <v>1107878.74</v>
      </c>
      <c r="F55" s="848">
        <f>SUM(B55:E55)</f>
        <v>5539393.6999999993</v>
      </c>
    </row>
    <row r="56" spans="1:6" x14ac:dyDescent="0.25">
      <c r="A56" s="852" t="s">
        <v>1961</v>
      </c>
      <c r="B56" s="854">
        <v>257346.90000000002</v>
      </c>
      <c r="C56" s="849">
        <v>386020.35000000003</v>
      </c>
      <c r="D56" s="849">
        <v>386020.35000000003</v>
      </c>
      <c r="E56" s="849">
        <v>257346.9</v>
      </c>
      <c r="F56" s="848">
        <f>SUM(B56:E56)</f>
        <v>1286734.5</v>
      </c>
    </row>
    <row r="57" spans="1:6" x14ac:dyDescent="0.25">
      <c r="A57" s="852" t="s">
        <v>1960</v>
      </c>
      <c r="B57" s="854">
        <v>506108.72</v>
      </c>
      <c r="C57" s="849">
        <v>759163.08</v>
      </c>
      <c r="D57" s="849">
        <v>759163.08</v>
      </c>
      <c r="E57" s="849">
        <v>506108.72</v>
      </c>
      <c r="F57" s="848">
        <f>SUM(B57:E57)</f>
        <v>2530543.5999999996</v>
      </c>
    </row>
    <row r="58" spans="1:6" x14ac:dyDescent="0.25">
      <c r="A58" s="852" t="s">
        <v>1959</v>
      </c>
      <c r="B58" s="854">
        <v>262934.27999999997</v>
      </c>
      <c r="C58" s="849">
        <v>394401.42000000004</v>
      </c>
      <c r="D58" s="849">
        <v>394401.42000000004</v>
      </c>
      <c r="E58" s="849">
        <v>262934.28000000003</v>
      </c>
      <c r="F58" s="848">
        <f>SUM(B58:E58)</f>
        <v>1314671.4000000001</v>
      </c>
    </row>
    <row r="59" spans="1:6" x14ac:dyDescent="0.25">
      <c r="A59" s="852" t="s">
        <v>1958</v>
      </c>
      <c r="B59" s="854">
        <v>124853.43999999999</v>
      </c>
      <c r="C59" s="849">
        <v>187280.16</v>
      </c>
      <c r="D59" s="849">
        <v>187280.16</v>
      </c>
      <c r="E59" s="849">
        <v>124853.44</v>
      </c>
      <c r="F59" s="848">
        <f>SUM(B59:E59)</f>
        <v>624267.19999999995</v>
      </c>
    </row>
    <row r="60" spans="1:6" x14ac:dyDescent="0.25">
      <c r="A60" s="852" t="s">
        <v>1957</v>
      </c>
      <c r="B60" s="854">
        <v>2939281.68</v>
      </c>
      <c r="C60" s="849">
        <v>4408922.5199999996</v>
      </c>
      <c r="D60" s="849">
        <v>4408922.5199999996</v>
      </c>
      <c r="E60" s="849">
        <v>2939281.6799999997</v>
      </c>
      <c r="F60" s="848">
        <f>SUM(B60:E60)</f>
        <v>14696408.399999999</v>
      </c>
    </row>
    <row r="61" spans="1:6" x14ac:dyDescent="0.25">
      <c r="A61" s="852" t="s">
        <v>1956</v>
      </c>
      <c r="B61" s="854">
        <v>207587.15999999997</v>
      </c>
      <c r="C61" s="849">
        <v>311380.74</v>
      </c>
      <c r="D61" s="849">
        <v>311380.74</v>
      </c>
      <c r="E61" s="849">
        <v>207587.15999999997</v>
      </c>
      <c r="F61" s="848">
        <f>SUM(B61:E61)</f>
        <v>1037935.7999999998</v>
      </c>
    </row>
    <row r="62" spans="1:6" x14ac:dyDescent="0.25">
      <c r="A62" s="852" t="s">
        <v>1955</v>
      </c>
      <c r="B62" s="854">
        <v>3149230.4</v>
      </c>
      <c r="C62" s="849">
        <v>4723845.6000000006</v>
      </c>
      <c r="D62" s="849">
        <v>4723845.5999999996</v>
      </c>
      <c r="E62" s="849">
        <v>3149230.4</v>
      </c>
      <c r="F62" s="848">
        <f>SUM(B62:E62)</f>
        <v>15746152</v>
      </c>
    </row>
    <row r="63" spans="1:6" x14ac:dyDescent="0.25">
      <c r="A63" s="852" t="s">
        <v>1954</v>
      </c>
      <c r="B63" s="854">
        <v>157760.5</v>
      </c>
      <c r="C63" s="849">
        <v>236640.75</v>
      </c>
      <c r="D63" s="849">
        <v>236640.75</v>
      </c>
      <c r="E63" s="849">
        <v>157760.5</v>
      </c>
      <c r="F63" s="848">
        <f>SUM(B63:E63)</f>
        <v>788802.5</v>
      </c>
    </row>
    <row r="64" spans="1:6" x14ac:dyDescent="0.25">
      <c r="A64" s="852" t="s">
        <v>1953</v>
      </c>
      <c r="B64" s="854">
        <v>65298.82</v>
      </c>
      <c r="C64" s="849">
        <v>97948.23</v>
      </c>
      <c r="D64" s="849">
        <v>97948.23</v>
      </c>
      <c r="E64" s="849">
        <v>65298.82</v>
      </c>
      <c r="F64" s="848">
        <f>SUM(B64:E64)</f>
        <v>326494.09999999998</v>
      </c>
    </row>
    <row r="65" spans="1:6" x14ac:dyDescent="0.25">
      <c r="A65" s="852" t="s">
        <v>1952</v>
      </c>
      <c r="B65" s="854">
        <v>41609.040000000001</v>
      </c>
      <c r="C65" s="849">
        <v>62413.56</v>
      </c>
      <c r="D65" s="849">
        <v>62413.56</v>
      </c>
      <c r="E65" s="849">
        <v>41609.039999999994</v>
      </c>
      <c r="F65" s="848">
        <f>SUM(B65:E65)</f>
        <v>208045.2</v>
      </c>
    </row>
    <row r="66" spans="1:6" x14ac:dyDescent="0.25">
      <c r="A66" s="852" t="s">
        <v>1951</v>
      </c>
      <c r="B66" s="854">
        <v>329833.28000000003</v>
      </c>
      <c r="C66" s="849">
        <v>494749.92000000004</v>
      </c>
      <c r="D66" s="849">
        <v>494749.92000000004</v>
      </c>
      <c r="E66" s="849">
        <v>329833.28000000003</v>
      </c>
      <c r="F66" s="848">
        <f>SUM(B66:E66)</f>
        <v>1649166.4000000001</v>
      </c>
    </row>
    <row r="67" spans="1:6" x14ac:dyDescent="0.25">
      <c r="A67" s="852" t="s">
        <v>1950</v>
      </c>
      <c r="B67" s="853">
        <v>110737.42</v>
      </c>
      <c r="C67" s="849">
        <v>166106.13</v>
      </c>
      <c r="D67" s="849">
        <v>166106.13</v>
      </c>
      <c r="E67" s="849">
        <v>110737.42</v>
      </c>
      <c r="F67" s="848">
        <f>SUM(B67:E67)</f>
        <v>553687.1</v>
      </c>
    </row>
    <row r="68" spans="1:6" x14ac:dyDescent="0.25">
      <c r="A68" s="852" t="s">
        <v>1949</v>
      </c>
      <c r="B68" s="853">
        <v>165115.38</v>
      </c>
      <c r="C68" s="849">
        <v>247673.07</v>
      </c>
      <c r="D68" s="849">
        <v>247673.07</v>
      </c>
      <c r="E68" s="849">
        <v>165115.38</v>
      </c>
      <c r="F68" s="848">
        <f>SUM(B68:E68)</f>
        <v>825576.9</v>
      </c>
    </row>
    <row r="69" spans="1:6" x14ac:dyDescent="0.25">
      <c r="A69" s="852" t="s">
        <v>1948</v>
      </c>
      <c r="B69" s="850">
        <v>161985.07999999999</v>
      </c>
      <c r="C69" s="849">
        <v>242977.62000000002</v>
      </c>
      <c r="D69" s="849">
        <v>242977.62</v>
      </c>
      <c r="E69" s="849">
        <v>161985.08000000002</v>
      </c>
      <c r="F69" s="848">
        <f>SUM(B69:E69)</f>
        <v>809925.40000000014</v>
      </c>
    </row>
    <row r="70" spans="1:6" x14ac:dyDescent="0.25">
      <c r="A70" s="852" t="s">
        <v>1947</v>
      </c>
      <c r="B70" s="850">
        <v>437597.24000000005</v>
      </c>
      <c r="C70" s="849">
        <v>656395.86</v>
      </c>
      <c r="D70" s="849">
        <v>656395.86</v>
      </c>
      <c r="E70" s="849">
        <v>437597.24</v>
      </c>
      <c r="F70" s="848">
        <f>SUM(B70:E70)</f>
        <v>2187986.2000000002</v>
      </c>
    </row>
    <row r="71" spans="1:6" x14ac:dyDescent="0.25">
      <c r="A71" s="852" t="s">
        <v>1946</v>
      </c>
      <c r="B71" s="850">
        <v>126070.42</v>
      </c>
      <c r="C71" s="849">
        <v>189105.63</v>
      </c>
      <c r="D71" s="849">
        <v>189105.63</v>
      </c>
      <c r="E71" s="849">
        <v>126070.42000000001</v>
      </c>
      <c r="F71" s="848">
        <f>SUM(B71:E71)</f>
        <v>630352.1</v>
      </c>
    </row>
    <row r="72" spans="1:6" x14ac:dyDescent="0.25">
      <c r="A72" s="852" t="s">
        <v>1945</v>
      </c>
      <c r="B72" s="850">
        <v>470783.83999999997</v>
      </c>
      <c r="C72" s="849">
        <v>706175.76</v>
      </c>
      <c r="D72" s="849">
        <v>706175.76</v>
      </c>
      <c r="E72" s="849">
        <v>470783.84</v>
      </c>
      <c r="F72" s="848">
        <f>SUM(B72:E72)</f>
        <v>2353919.2000000002</v>
      </c>
    </row>
    <row r="73" spans="1:6" x14ac:dyDescent="0.25">
      <c r="A73" s="852" t="s">
        <v>1944</v>
      </c>
      <c r="B73" s="850">
        <v>753320.92</v>
      </c>
      <c r="C73" s="849">
        <v>1129981.3799999999</v>
      </c>
      <c r="D73" s="849">
        <v>1129981.3799999999</v>
      </c>
      <c r="E73" s="849">
        <v>753320.92</v>
      </c>
      <c r="F73" s="848">
        <f>SUM(B73:E73)</f>
        <v>3766604.5999999996</v>
      </c>
    </row>
    <row r="74" spans="1:6" x14ac:dyDescent="0.25">
      <c r="A74" s="852" t="s">
        <v>1943</v>
      </c>
      <c r="B74" s="850">
        <v>536614.46</v>
      </c>
      <c r="C74" s="849">
        <v>804921.69</v>
      </c>
      <c r="D74" s="849">
        <v>804921.69</v>
      </c>
      <c r="E74" s="849">
        <v>536614.46</v>
      </c>
      <c r="F74" s="848">
        <f>SUM(B74:E74)</f>
        <v>2683072.2999999998</v>
      </c>
    </row>
    <row r="75" spans="1:6" x14ac:dyDescent="0.25">
      <c r="A75" s="852" t="s">
        <v>1942</v>
      </c>
      <c r="B75" s="850">
        <v>442037.52</v>
      </c>
      <c r="C75" s="849">
        <v>663056.28</v>
      </c>
      <c r="D75" s="849">
        <v>663056.28</v>
      </c>
      <c r="E75" s="849">
        <v>442037.52</v>
      </c>
      <c r="F75" s="848">
        <f>SUM(B75:E75)</f>
        <v>2210187.6</v>
      </c>
    </row>
    <row r="76" spans="1:6" x14ac:dyDescent="0.25">
      <c r="A76" s="852" t="s">
        <v>1941</v>
      </c>
      <c r="B76" s="850">
        <v>772687.25999999989</v>
      </c>
      <c r="C76" s="849">
        <v>1159030.8900000001</v>
      </c>
      <c r="D76" s="849">
        <v>1159030.8900000001</v>
      </c>
      <c r="E76" s="849">
        <v>772687.26</v>
      </c>
      <c r="F76" s="848">
        <f>SUM(B76:E76)</f>
        <v>3863436.3</v>
      </c>
    </row>
    <row r="77" spans="1:6" x14ac:dyDescent="0.25">
      <c r="A77" s="852" t="s">
        <v>1940</v>
      </c>
      <c r="B77" s="850">
        <v>630997.08000000007</v>
      </c>
      <c r="C77" s="849">
        <v>946495.62000000011</v>
      </c>
      <c r="D77" s="849">
        <v>946495.62000000011</v>
      </c>
      <c r="E77" s="849">
        <v>630997.08000000007</v>
      </c>
      <c r="F77" s="848">
        <f>SUM(B77:E77)</f>
        <v>3154985.4000000004</v>
      </c>
    </row>
    <row r="78" spans="1:6" x14ac:dyDescent="0.25">
      <c r="A78" s="851" t="s">
        <v>1939</v>
      </c>
      <c r="B78" s="850">
        <v>2655232.88</v>
      </c>
      <c r="C78" s="849">
        <v>3982849.3200000003</v>
      </c>
      <c r="D78" s="849">
        <v>3982849.32</v>
      </c>
      <c r="E78" s="849">
        <v>2655232.88</v>
      </c>
      <c r="F78" s="848">
        <f>SUM(B78:E78)</f>
        <v>13276164.399999999</v>
      </c>
    </row>
    <row r="79" spans="1:6" x14ac:dyDescent="0.25">
      <c r="A79" s="851" t="s">
        <v>1938</v>
      </c>
      <c r="B79" s="850">
        <v>619587.6399999999</v>
      </c>
      <c r="C79" s="849">
        <v>929381.46</v>
      </c>
      <c r="D79" s="849">
        <v>929381.46</v>
      </c>
      <c r="E79" s="849">
        <v>619587.64</v>
      </c>
      <c r="F79" s="848">
        <f>SUM(B79:E79)</f>
        <v>3097938.1999999997</v>
      </c>
    </row>
    <row r="80" spans="1:6" x14ac:dyDescent="0.25">
      <c r="A80" s="851" t="s">
        <v>1937</v>
      </c>
      <c r="B80" s="850">
        <v>185876.22</v>
      </c>
      <c r="C80" s="849">
        <v>278814.33</v>
      </c>
      <c r="D80" s="849">
        <v>278814.33</v>
      </c>
      <c r="E80" s="849">
        <v>185876.22</v>
      </c>
      <c r="F80" s="848">
        <f>SUM(B80:E80)</f>
        <v>929381.10000000009</v>
      </c>
    </row>
    <row r="81" spans="1:6" x14ac:dyDescent="0.25">
      <c r="A81" s="851" t="s">
        <v>1936</v>
      </c>
      <c r="B81" s="850">
        <v>2807720.1799999997</v>
      </c>
      <c r="C81" s="849">
        <v>4211580.2700000005</v>
      </c>
      <c r="D81" s="849">
        <v>4211580.2699999996</v>
      </c>
      <c r="E81" s="849">
        <v>2807720.18</v>
      </c>
      <c r="F81" s="848">
        <f>SUM(B81:E81)</f>
        <v>14038600.899999999</v>
      </c>
    </row>
    <row r="82" spans="1:6" x14ac:dyDescent="0.25">
      <c r="A82" s="851" t="s">
        <v>1935</v>
      </c>
      <c r="B82" s="850">
        <v>368352.96</v>
      </c>
      <c r="C82" s="849">
        <v>552529.43999999994</v>
      </c>
      <c r="D82" s="849">
        <v>552529.44000000006</v>
      </c>
      <c r="E82" s="849">
        <v>368352.96</v>
      </c>
      <c r="F82" s="848">
        <f>SUM(B82:E82)</f>
        <v>1841764.7999999998</v>
      </c>
    </row>
    <row r="83" spans="1:6" x14ac:dyDescent="0.25">
      <c r="A83" s="851" t="s">
        <v>1934</v>
      </c>
      <c r="B83" s="850">
        <v>505277.18</v>
      </c>
      <c r="C83" s="849">
        <v>757915.77</v>
      </c>
      <c r="D83" s="849">
        <v>757915.77</v>
      </c>
      <c r="E83" s="849">
        <v>505277.18</v>
      </c>
      <c r="F83" s="848">
        <f>SUM(B83:E83)</f>
        <v>2526385.9</v>
      </c>
    </row>
    <row r="84" spans="1:6" x14ac:dyDescent="0.25">
      <c r="A84" s="851" t="s">
        <v>1909</v>
      </c>
      <c r="B84" s="850">
        <v>2269272.4400000004</v>
      </c>
      <c r="C84" s="849">
        <v>3403908.66</v>
      </c>
      <c r="D84" s="849">
        <v>3403908.66</v>
      </c>
      <c r="E84" s="849">
        <v>2269272.4400000004</v>
      </c>
      <c r="F84" s="848">
        <f>SUM(B84:E84)</f>
        <v>11346362.200000003</v>
      </c>
    </row>
    <row r="85" spans="1:6" x14ac:dyDescent="0.25">
      <c r="A85" s="851" t="s">
        <v>1933</v>
      </c>
      <c r="B85" s="850">
        <v>113769.58</v>
      </c>
      <c r="C85" s="849">
        <v>170654.37</v>
      </c>
      <c r="D85" s="849">
        <v>170654.37</v>
      </c>
      <c r="E85" s="849">
        <v>113769.57999999999</v>
      </c>
      <c r="F85" s="848">
        <f>SUM(B85:E85)</f>
        <v>568847.9</v>
      </c>
    </row>
    <row r="86" spans="1:6" x14ac:dyDescent="0.25">
      <c r="A86" s="851" t="s">
        <v>1932</v>
      </c>
      <c r="B86" s="850">
        <v>79206.62</v>
      </c>
      <c r="C86" s="849">
        <v>118809.93</v>
      </c>
      <c r="D86" s="849">
        <v>118809.93</v>
      </c>
      <c r="E86" s="849">
        <v>79206.62</v>
      </c>
      <c r="F86" s="848">
        <f>SUM(B86:E86)</f>
        <v>396033.1</v>
      </c>
    </row>
    <row r="87" spans="1:6" x14ac:dyDescent="0.25">
      <c r="A87" s="851" t="s">
        <v>1931</v>
      </c>
      <c r="B87" s="850">
        <v>164509.9</v>
      </c>
      <c r="C87" s="849">
        <v>246764.84999999998</v>
      </c>
      <c r="D87" s="849">
        <v>246764.85000000003</v>
      </c>
      <c r="E87" s="849">
        <v>164509.9</v>
      </c>
      <c r="F87" s="848">
        <f>SUM(B87:E87)</f>
        <v>822549.50000000012</v>
      </c>
    </row>
    <row r="88" spans="1:6" x14ac:dyDescent="0.25">
      <c r="A88" s="851" t="s">
        <v>1930</v>
      </c>
      <c r="B88" s="850">
        <v>123793.7</v>
      </c>
      <c r="C88" s="849">
        <v>185690.55</v>
      </c>
      <c r="D88" s="849">
        <v>185690.55</v>
      </c>
      <c r="E88" s="849">
        <v>123793.7</v>
      </c>
      <c r="F88" s="848">
        <f>SUM(B88:E88)</f>
        <v>618968.5</v>
      </c>
    </row>
    <row r="89" spans="1:6" x14ac:dyDescent="0.25">
      <c r="A89" s="851" t="s">
        <v>1929</v>
      </c>
      <c r="B89" s="850">
        <v>292359.36</v>
      </c>
      <c r="C89" s="849">
        <v>438539.04</v>
      </c>
      <c r="D89" s="849">
        <v>438539.04</v>
      </c>
      <c r="E89" s="849">
        <v>292359.36</v>
      </c>
      <c r="F89" s="848">
        <f>SUM(B89:E89)</f>
        <v>1461796.7999999998</v>
      </c>
    </row>
    <row r="90" spans="1:6" x14ac:dyDescent="0.25">
      <c r="A90" s="851" t="s">
        <v>1928</v>
      </c>
      <c r="B90" s="850">
        <v>123915.62</v>
      </c>
      <c r="C90" s="849">
        <v>185873.43</v>
      </c>
      <c r="D90" s="849">
        <v>185873.43</v>
      </c>
      <c r="E90" s="849">
        <v>123915.62</v>
      </c>
      <c r="F90" s="848">
        <f>SUM(B90:E90)</f>
        <v>619578.1</v>
      </c>
    </row>
    <row r="91" spans="1:6" x14ac:dyDescent="0.25">
      <c r="A91" s="851" t="s">
        <v>1927</v>
      </c>
      <c r="B91" s="850">
        <v>236109.28</v>
      </c>
      <c r="C91" s="849">
        <v>708327.84</v>
      </c>
      <c r="D91" s="849">
        <v>708327.84000000008</v>
      </c>
      <c r="E91" s="849">
        <v>472218.56000000006</v>
      </c>
      <c r="F91" s="848">
        <f>SUM(B91:E91)</f>
        <v>2124983.52</v>
      </c>
    </row>
    <row r="92" spans="1:6" x14ac:dyDescent="0.25">
      <c r="A92" s="851" t="s">
        <v>1926</v>
      </c>
      <c r="B92" s="850">
        <v>190172</v>
      </c>
      <c r="C92" s="849">
        <v>285258</v>
      </c>
      <c r="D92" s="849">
        <v>285258</v>
      </c>
      <c r="E92" s="849">
        <v>190172</v>
      </c>
      <c r="F92" s="848">
        <f>SUM(B92:E92)</f>
        <v>950860</v>
      </c>
    </row>
    <row r="93" spans="1:6" x14ac:dyDescent="0.25">
      <c r="A93" s="851" t="s">
        <v>1925</v>
      </c>
      <c r="B93" s="850">
        <v>676136.1</v>
      </c>
      <c r="C93" s="849">
        <v>1014204.1499999999</v>
      </c>
      <c r="D93" s="849">
        <v>1014204.1500000001</v>
      </c>
      <c r="E93" s="849">
        <v>676136.10000000009</v>
      </c>
      <c r="F93" s="848">
        <f>SUM(B93:E93)</f>
        <v>3380680.5000000005</v>
      </c>
    </row>
    <row r="94" spans="1:6" x14ac:dyDescent="0.25">
      <c r="A94" s="851" t="s">
        <v>1924</v>
      </c>
      <c r="B94" s="850">
        <v>472554.94</v>
      </c>
      <c r="C94" s="849">
        <v>708832.41</v>
      </c>
      <c r="D94" s="849">
        <v>708832.41</v>
      </c>
      <c r="E94" s="849">
        <v>472554.94</v>
      </c>
      <c r="F94" s="848">
        <f>SUM(B94:E94)</f>
        <v>2362774.7000000002</v>
      </c>
    </row>
    <row r="95" spans="1:6" x14ac:dyDescent="0.25">
      <c r="A95" s="851" t="s">
        <v>1923</v>
      </c>
      <c r="B95" s="850">
        <v>137222.72</v>
      </c>
      <c r="C95" s="849">
        <v>411668.16000000003</v>
      </c>
      <c r="D95" s="849">
        <v>411668.16000000003</v>
      </c>
      <c r="E95" s="849">
        <v>274445.44</v>
      </c>
      <c r="F95" s="848">
        <f>SUM(B95:E95)</f>
        <v>1235004.48</v>
      </c>
    </row>
    <row r="96" spans="1:6" x14ac:dyDescent="0.25">
      <c r="A96" s="851" t="s">
        <v>1922</v>
      </c>
      <c r="B96" s="850">
        <v>109847.46</v>
      </c>
      <c r="C96" s="849">
        <v>329542.38</v>
      </c>
      <c r="D96" s="849">
        <v>329542.38</v>
      </c>
      <c r="E96" s="849">
        <v>219694.91999999998</v>
      </c>
      <c r="F96" s="848">
        <f>SUM(B96:E96)</f>
        <v>988627.1399999999</v>
      </c>
    </row>
    <row r="97" spans="1:6" x14ac:dyDescent="0.25">
      <c r="A97" s="851" t="s">
        <v>1921</v>
      </c>
      <c r="B97" s="850">
        <v>116187.91</v>
      </c>
      <c r="C97" s="849">
        <v>348563.73</v>
      </c>
      <c r="D97" s="849">
        <v>348563.73</v>
      </c>
      <c r="E97" s="849">
        <v>232375.82</v>
      </c>
      <c r="F97" s="848">
        <f>SUM(B97:E97)</f>
        <v>1045691.19</v>
      </c>
    </row>
    <row r="98" spans="1:6" x14ac:dyDescent="0.25">
      <c r="A98" s="847" t="s">
        <v>1920</v>
      </c>
      <c r="B98" s="846"/>
      <c r="C98" s="845">
        <v>0</v>
      </c>
      <c r="D98" s="845">
        <v>21955381.950000003</v>
      </c>
      <c r="E98" s="845">
        <v>7318460.6500000004</v>
      </c>
      <c r="F98" s="844">
        <f>SUM(B98:E98)</f>
        <v>29273842.600000001</v>
      </c>
    </row>
    <row r="100" spans="1:6" x14ac:dyDescent="0.25">
      <c r="A100" s="843"/>
      <c r="B100" s="843"/>
    </row>
  </sheetData>
  <mergeCells count="4">
    <mergeCell ref="A17:F17"/>
    <mergeCell ref="A3:F3"/>
    <mergeCell ref="A1:J1"/>
    <mergeCell ref="A2:J2"/>
  </mergeCells>
  <pageMargins left="0.70866141732283472" right="0.70866141732283472" top="0.74803149606299213" bottom="0.74803149606299213" header="0.31496062992125984" footer="0.31496062992125984"/>
  <pageSetup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showGridLines="0" topLeftCell="B5" zoomScale="70" zoomScaleNormal="70" workbookViewId="0">
      <selection activeCell="J40" sqref="J40"/>
    </sheetView>
  </sheetViews>
  <sheetFormatPr baseColWidth="10" defaultColWidth="11.5703125" defaultRowHeight="15.75" x14ac:dyDescent="0.25"/>
  <cols>
    <col min="1" max="1" width="8.140625" style="887" customWidth="1"/>
    <col min="2" max="2" width="3.28515625" style="887" customWidth="1"/>
    <col min="3" max="3" width="24.28515625" style="933" hidden="1" customWidth="1"/>
    <col min="4" max="4" width="23.5703125" style="933" customWidth="1"/>
    <col min="5" max="5" width="18.28515625" style="933" customWidth="1"/>
    <col min="6" max="6" width="20.42578125" style="933" customWidth="1"/>
    <col min="7" max="7" width="13.7109375" style="933" customWidth="1"/>
    <col min="8" max="8" width="8.5703125" style="933" customWidth="1"/>
    <col min="9" max="9" width="13.85546875" style="933" customWidth="1"/>
    <col min="10" max="10" width="10" style="933" customWidth="1"/>
    <col min="11" max="11" width="14.5703125" style="933" customWidth="1"/>
    <col min="12" max="12" width="10.28515625" style="933" customWidth="1"/>
    <col min="13" max="13" width="17.140625" style="935" customWidth="1"/>
    <col min="14" max="14" width="2" style="887" customWidth="1"/>
    <col min="15" max="16" width="11.5703125" style="887"/>
    <col min="17" max="17" width="16" style="887" bestFit="1" customWidth="1"/>
    <col min="18" max="16384" width="11.5703125" style="887"/>
  </cols>
  <sheetData>
    <row r="1" spans="2:13" ht="22.15" customHeight="1" x14ac:dyDescent="0.25">
      <c r="B1" s="886" t="s">
        <v>2006</v>
      </c>
      <c r="C1" s="886"/>
      <c r="D1" s="886"/>
      <c r="E1" s="886"/>
      <c r="F1" s="886"/>
      <c r="G1" s="886"/>
      <c r="H1" s="886"/>
      <c r="I1" s="886"/>
      <c r="J1" s="886"/>
      <c r="K1" s="886"/>
      <c r="L1" s="886"/>
      <c r="M1" s="886"/>
    </row>
    <row r="2" spans="2:13" ht="16.5" thickBot="1" x14ac:dyDescent="0.3">
      <c r="B2" s="888" t="s">
        <v>2007</v>
      </c>
      <c r="C2" s="888"/>
      <c r="D2" s="888"/>
      <c r="E2" s="888"/>
      <c r="F2" s="888"/>
      <c r="G2" s="888"/>
      <c r="H2" s="888"/>
      <c r="I2" s="888"/>
      <c r="J2" s="888"/>
      <c r="K2" s="888"/>
      <c r="L2" s="888"/>
      <c r="M2" s="888"/>
    </row>
    <row r="3" spans="2:13" ht="6.6" customHeight="1" x14ac:dyDescent="0.25">
      <c r="B3" s="889"/>
      <c r="C3" s="889"/>
      <c r="D3" s="889"/>
      <c r="E3" s="889"/>
      <c r="F3" s="889"/>
      <c r="G3" s="889"/>
      <c r="H3" s="889"/>
      <c r="I3" s="889"/>
      <c r="J3" s="889"/>
      <c r="K3" s="889"/>
      <c r="L3" s="889"/>
      <c r="M3" s="889"/>
    </row>
    <row r="4" spans="2:13" ht="28.15" customHeight="1" x14ac:dyDescent="0.25">
      <c r="B4" s="890"/>
      <c r="C4" s="890" t="s">
        <v>2008</v>
      </c>
      <c r="D4" s="891" t="s">
        <v>2009</v>
      </c>
      <c r="E4" s="891" t="s">
        <v>2010</v>
      </c>
      <c r="F4" s="891" t="s">
        <v>2011</v>
      </c>
      <c r="G4" s="891" t="s">
        <v>2012</v>
      </c>
      <c r="H4" s="891" t="s">
        <v>2013</v>
      </c>
      <c r="I4" s="891" t="s">
        <v>2014</v>
      </c>
      <c r="J4" s="891" t="s">
        <v>2015</v>
      </c>
      <c r="K4" s="891" t="s">
        <v>2016</v>
      </c>
      <c r="L4" s="891" t="s">
        <v>2017</v>
      </c>
      <c r="M4" s="891" t="s">
        <v>2018</v>
      </c>
    </row>
    <row r="5" spans="2:13" ht="6" customHeight="1" thickBot="1" x14ac:dyDescent="0.3">
      <c r="B5" s="892"/>
      <c r="C5" s="892"/>
      <c r="D5" s="893"/>
      <c r="E5" s="893"/>
      <c r="F5" s="893"/>
      <c r="G5" s="893"/>
      <c r="H5" s="893"/>
      <c r="I5" s="893"/>
      <c r="J5" s="893"/>
      <c r="K5" s="894"/>
      <c r="L5" s="893"/>
      <c r="M5" s="893"/>
    </row>
    <row r="6" spans="2:13" ht="27.6" customHeight="1" thickBot="1" x14ac:dyDescent="0.3">
      <c r="B6" s="895"/>
      <c r="C6" s="896"/>
      <c r="D6" s="897" t="s">
        <v>2019</v>
      </c>
      <c r="E6" s="897"/>
      <c r="F6" s="898">
        <f>SUM(F7:F16)</f>
        <v>7307959086.2399998</v>
      </c>
      <c r="G6" s="899"/>
      <c r="H6" s="899"/>
      <c r="I6" s="899"/>
      <c r="J6" s="899"/>
      <c r="K6" s="899"/>
      <c r="L6" s="900"/>
      <c r="M6" s="900"/>
    </row>
    <row r="7" spans="2:13" ht="36.6" customHeight="1" thickTop="1" x14ac:dyDescent="0.25">
      <c r="B7" s="901">
        <v>1</v>
      </c>
      <c r="C7" s="902" t="s">
        <v>2020</v>
      </c>
      <c r="D7" s="903" t="s">
        <v>2021</v>
      </c>
      <c r="E7" s="904">
        <v>1947000000</v>
      </c>
      <c r="F7" s="904">
        <v>1557600000</v>
      </c>
      <c r="G7" s="905" t="s">
        <v>2022</v>
      </c>
      <c r="H7" s="906">
        <v>1.35</v>
      </c>
      <c r="I7" s="907">
        <v>40893</v>
      </c>
      <c r="J7" s="908">
        <v>180</v>
      </c>
      <c r="K7" s="907">
        <v>46357</v>
      </c>
      <c r="L7" s="909" t="s">
        <v>2023</v>
      </c>
      <c r="M7" s="909" t="s">
        <v>2024</v>
      </c>
    </row>
    <row r="8" spans="2:13" ht="36" customHeight="1" x14ac:dyDescent="0.25">
      <c r="B8" s="901">
        <v>2</v>
      </c>
      <c r="C8" s="902" t="s">
        <v>2020</v>
      </c>
      <c r="D8" s="903" t="s">
        <v>2025</v>
      </c>
      <c r="E8" s="910">
        <v>1200000000</v>
      </c>
      <c r="F8" s="910">
        <v>1113684916.29</v>
      </c>
      <c r="G8" s="911">
        <v>0.09</v>
      </c>
      <c r="H8" s="912"/>
      <c r="I8" s="907">
        <v>41631</v>
      </c>
      <c r="J8" s="908">
        <v>179</v>
      </c>
      <c r="K8" s="907">
        <v>47092</v>
      </c>
      <c r="L8" s="909" t="s">
        <v>2026</v>
      </c>
      <c r="M8" s="909" t="s">
        <v>2024</v>
      </c>
    </row>
    <row r="9" spans="2:13" ht="25.15" customHeight="1" x14ac:dyDescent="0.25">
      <c r="B9" s="901">
        <v>3</v>
      </c>
      <c r="C9" s="902" t="s">
        <v>2027</v>
      </c>
      <c r="D9" s="903" t="s">
        <v>2028</v>
      </c>
      <c r="E9" s="910">
        <v>150000000</v>
      </c>
      <c r="F9" s="910">
        <v>0</v>
      </c>
      <c r="G9" s="913">
        <v>6.6000000000000003E-2</v>
      </c>
      <c r="H9" s="906"/>
      <c r="I9" s="907">
        <v>41242</v>
      </c>
      <c r="J9" s="908">
        <v>48</v>
      </c>
      <c r="K9" s="907">
        <v>42704</v>
      </c>
      <c r="L9" s="909" t="s">
        <v>2029</v>
      </c>
      <c r="M9" s="909"/>
    </row>
    <row r="10" spans="2:13" ht="25.15" customHeight="1" x14ac:dyDescent="0.25">
      <c r="B10" s="901">
        <v>4</v>
      </c>
      <c r="C10" s="902" t="s">
        <v>2027</v>
      </c>
      <c r="D10" s="903" t="s">
        <v>2028</v>
      </c>
      <c r="E10" s="910">
        <v>1392000000</v>
      </c>
      <c r="F10" s="910">
        <v>1244342315.53</v>
      </c>
      <c r="G10" s="913">
        <v>6.88E-2</v>
      </c>
      <c r="H10" s="906">
        <v>0.95</v>
      </c>
      <c r="I10" s="907">
        <v>41626</v>
      </c>
      <c r="J10" s="908">
        <v>179</v>
      </c>
      <c r="K10" s="907">
        <v>47061</v>
      </c>
      <c r="L10" s="909" t="s">
        <v>2026</v>
      </c>
      <c r="M10" s="914" t="s">
        <v>2030</v>
      </c>
    </row>
    <row r="11" spans="2:13" ht="25.15" customHeight="1" x14ac:dyDescent="0.25">
      <c r="B11" s="901">
        <v>5</v>
      </c>
      <c r="C11" s="902" t="s">
        <v>2027</v>
      </c>
      <c r="D11" s="903" t="s">
        <v>2031</v>
      </c>
      <c r="E11" s="910">
        <v>752805612.47000003</v>
      </c>
      <c r="F11" s="910">
        <v>0</v>
      </c>
      <c r="G11" s="913" t="s">
        <v>2032</v>
      </c>
      <c r="H11" s="906"/>
      <c r="I11" s="907">
        <v>41865</v>
      </c>
      <c r="J11" s="908">
        <v>204</v>
      </c>
      <c r="K11" s="907">
        <v>48014</v>
      </c>
      <c r="L11" s="909" t="s">
        <v>2033</v>
      </c>
      <c r="M11" s="909"/>
    </row>
    <row r="12" spans="2:13" ht="25.15" customHeight="1" x14ac:dyDescent="0.25">
      <c r="B12" s="901">
        <v>6</v>
      </c>
      <c r="C12" s="902" t="s">
        <v>2027</v>
      </c>
      <c r="D12" s="903" t="s">
        <v>2034</v>
      </c>
      <c r="E12" s="910">
        <v>100000000</v>
      </c>
      <c r="F12" s="910">
        <v>0</v>
      </c>
      <c r="G12" s="905" t="s">
        <v>2035</v>
      </c>
      <c r="H12" s="906">
        <v>2.7</v>
      </c>
      <c r="I12" s="907">
        <v>41256</v>
      </c>
      <c r="J12" s="908">
        <v>46</v>
      </c>
      <c r="K12" s="907">
        <v>42674</v>
      </c>
      <c r="L12" s="909" t="s">
        <v>2023</v>
      </c>
      <c r="M12" s="909"/>
    </row>
    <row r="13" spans="2:13" ht="25.15" customHeight="1" x14ac:dyDescent="0.25">
      <c r="B13" s="901">
        <v>7</v>
      </c>
      <c r="C13" s="902" t="s">
        <v>2027</v>
      </c>
      <c r="D13" s="903" t="s">
        <v>2036</v>
      </c>
      <c r="E13" s="910">
        <v>200000000</v>
      </c>
      <c r="F13" s="910">
        <v>0</v>
      </c>
      <c r="G13" s="905" t="s">
        <v>2035</v>
      </c>
      <c r="H13" s="906">
        <v>2.7</v>
      </c>
      <c r="I13" s="907">
        <v>41376</v>
      </c>
      <c r="J13" s="908">
        <v>32</v>
      </c>
      <c r="K13" s="907">
        <v>42704</v>
      </c>
      <c r="L13" s="909" t="s">
        <v>2023</v>
      </c>
      <c r="M13" s="909"/>
    </row>
    <row r="14" spans="2:13" ht="25.15" customHeight="1" x14ac:dyDescent="0.25">
      <c r="B14" s="901">
        <v>8</v>
      </c>
      <c r="C14" s="902"/>
      <c r="D14" s="903" t="s">
        <v>2037</v>
      </c>
      <c r="E14" s="910">
        <v>1000000000</v>
      </c>
      <c r="F14" s="910">
        <v>1000000000</v>
      </c>
      <c r="G14" s="905" t="s">
        <v>2035</v>
      </c>
      <c r="H14" s="906">
        <v>1.08</v>
      </c>
      <c r="I14" s="907">
        <v>42173</v>
      </c>
      <c r="J14" s="908">
        <v>240</v>
      </c>
      <c r="K14" s="907">
        <v>49490</v>
      </c>
      <c r="L14" s="909" t="s">
        <v>2023</v>
      </c>
      <c r="M14" s="914" t="s">
        <v>2038</v>
      </c>
    </row>
    <row r="15" spans="2:13" ht="26.45" customHeight="1" x14ac:dyDescent="0.25">
      <c r="B15" s="901">
        <v>9</v>
      </c>
      <c r="C15" s="902" t="s">
        <v>2027</v>
      </c>
      <c r="D15" s="903" t="s">
        <v>2039</v>
      </c>
      <c r="E15" s="910">
        <v>2400000000</v>
      </c>
      <c r="F15" s="910">
        <v>2392331854.4200001</v>
      </c>
      <c r="G15" s="913" t="s">
        <v>2035</v>
      </c>
      <c r="H15" s="906">
        <v>0.79</v>
      </c>
      <c r="I15" s="907">
        <v>42299</v>
      </c>
      <c r="J15" s="908">
        <v>180</v>
      </c>
      <c r="K15" s="915">
        <v>47812</v>
      </c>
      <c r="L15" s="909" t="s">
        <v>2023</v>
      </c>
      <c r="M15" s="914" t="s">
        <v>2040</v>
      </c>
    </row>
    <row r="16" spans="2:13" ht="10.15" customHeight="1" thickBot="1" x14ac:dyDescent="0.3">
      <c r="B16" s="901"/>
      <c r="C16" s="902"/>
      <c r="D16" s="903"/>
      <c r="E16" s="910"/>
      <c r="F16" s="910"/>
      <c r="G16" s="913"/>
      <c r="H16" s="906"/>
      <c r="I16" s="907"/>
      <c r="J16" s="908"/>
      <c r="K16" s="915"/>
      <c r="L16" s="909"/>
      <c r="M16" s="909"/>
    </row>
    <row r="17" spans="2:17" ht="28.15" customHeight="1" thickBot="1" x14ac:dyDescent="0.3">
      <c r="B17" s="916"/>
      <c r="C17" s="916"/>
      <c r="D17" s="897" t="s">
        <v>2041</v>
      </c>
      <c r="E17" s="897"/>
      <c r="F17" s="898">
        <f>SUM(F18:F23)</f>
        <v>3386971910</v>
      </c>
      <c r="G17" s="899"/>
      <c r="H17" s="899"/>
      <c r="I17" s="899"/>
      <c r="J17" s="899"/>
      <c r="K17" s="899"/>
      <c r="L17" s="900"/>
      <c r="M17" s="900"/>
    </row>
    <row r="18" spans="2:17" s="917" customFormat="1" ht="25.15" customHeight="1" thickTop="1" x14ac:dyDescent="0.25">
      <c r="B18" s="901">
        <v>1</v>
      </c>
      <c r="C18" s="902" t="s">
        <v>2020</v>
      </c>
      <c r="D18" s="903" t="s">
        <v>2042</v>
      </c>
      <c r="E18" s="904">
        <v>2082453349.8199999</v>
      </c>
      <c r="F18" s="904">
        <v>2031791335</v>
      </c>
      <c r="G18" s="906" t="s">
        <v>2043</v>
      </c>
      <c r="H18" s="906">
        <v>0.68</v>
      </c>
      <c r="I18" s="907">
        <v>40709</v>
      </c>
      <c r="J18" s="908">
        <v>240</v>
      </c>
      <c r="K18" s="907">
        <v>48062</v>
      </c>
      <c r="L18" s="909" t="s">
        <v>2023</v>
      </c>
      <c r="M18" s="909" t="s">
        <v>2044</v>
      </c>
    </row>
    <row r="19" spans="2:17" s="917" customFormat="1" ht="25.15" customHeight="1" x14ac:dyDescent="0.25">
      <c r="B19" s="901">
        <v>2</v>
      </c>
      <c r="C19" s="902"/>
      <c r="D19" s="903" t="s">
        <v>2045</v>
      </c>
      <c r="E19" s="904">
        <v>583918166</v>
      </c>
      <c r="F19" s="904">
        <v>562951130</v>
      </c>
      <c r="G19" s="906" t="s">
        <v>2046</v>
      </c>
      <c r="H19" s="906">
        <v>1.1399999999999999</v>
      </c>
      <c r="I19" s="907">
        <v>41116</v>
      </c>
      <c r="J19" s="908">
        <v>240</v>
      </c>
      <c r="K19" s="907">
        <v>48492</v>
      </c>
      <c r="L19" s="909" t="s">
        <v>2023</v>
      </c>
      <c r="M19" s="909"/>
    </row>
    <row r="20" spans="2:17" s="917" customFormat="1" ht="25.15" customHeight="1" x14ac:dyDescent="0.25">
      <c r="B20" s="901">
        <v>3</v>
      </c>
      <c r="C20" s="902"/>
      <c r="D20" s="903" t="s">
        <v>2047</v>
      </c>
      <c r="E20" s="904">
        <v>316000000</v>
      </c>
      <c r="F20" s="904">
        <v>260526230</v>
      </c>
      <c r="G20" s="906" t="s">
        <v>2048</v>
      </c>
      <c r="H20" s="906">
        <v>0.93</v>
      </c>
      <c r="I20" s="907">
        <v>41131</v>
      </c>
      <c r="J20" s="908">
        <v>240</v>
      </c>
      <c r="K20" s="907">
        <v>48547</v>
      </c>
      <c r="L20" s="909" t="s">
        <v>2023</v>
      </c>
      <c r="M20" s="909"/>
    </row>
    <row r="21" spans="2:17" s="917" customFormat="1" ht="25.15" customHeight="1" x14ac:dyDescent="0.25">
      <c r="B21" s="901">
        <v>4</v>
      </c>
      <c r="C21" s="902"/>
      <c r="D21" s="903" t="s">
        <v>2049</v>
      </c>
      <c r="E21" s="910">
        <v>300000000</v>
      </c>
      <c r="F21" s="910">
        <v>210927487</v>
      </c>
      <c r="G21" s="906" t="s">
        <v>2050</v>
      </c>
      <c r="H21" s="906">
        <v>0.9</v>
      </c>
      <c r="I21" s="907">
        <v>41606</v>
      </c>
      <c r="J21" s="908">
        <v>240</v>
      </c>
      <c r="K21" s="907">
        <v>49048</v>
      </c>
      <c r="L21" s="909" t="s">
        <v>2023</v>
      </c>
      <c r="M21" s="909"/>
    </row>
    <row r="22" spans="2:17" s="917" customFormat="1" ht="24.6" customHeight="1" x14ac:dyDescent="0.25">
      <c r="B22" s="918">
        <v>5</v>
      </c>
      <c r="C22" s="902" t="s">
        <v>2020</v>
      </c>
      <c r="D22" s="903" t="s">
        <v>2051</v>
      </c>
      <c r="E22" s="910">
        <v>405456000</v>
      </c>
      <c r="F22" s="910">
        <v>320775728</v>
      </c>
      <c r="G22" s="906" t="s">
        <v>2052</v>
      </c>
      <c r="H22" s="906">
        <v>1.08</v>
      </c>
      <c r="I22" s="907">
        <v>42146</v>
      </c>
      <c r="J22" s="908">
        <v>240</v>
      </c>
      <c r="K22" s="907">
        <v>49608</v>
      </c>
      <c r="L22" s="909" t="s">
        <v>2023</v>
      </c>
      <c r="M22" s="909"/>
    </row>
    <row r="23" spans="2:17" s="917" customFormat="1" ht="7.9" customHeight="1" thickBot="1" x14ac:dyDescent="0.3">
      <c r="B23" s="918"/>
      <c r="C23" s="902"/>
      <c r="D23" s="903"/>
      <c r="E23" s="910"/>
      <c r="F23" s="910"/>
      <c r="G23" s="906"/>
      <c r="H23" s="906"/>
      <c r="I23" s="907"/>
      <c r="J23" s="908"/>
      <c r="K23" s="907"/>
      <c r="L23" s="909"/>
      <c r="M23" s="909"/>
    </row>
    <row r="24" spans="2:17" ht="27.6" customHeight="1" thickBot="1" x14ac:dyDescent="0.3">
      <c r="B24" s="916"/>
      <c r="C24" s="916"/>
      <c r="D24" s="897" t="s">
        <v>2053</v>
      </c>
      <c r="E24" s="897"/>
      <c r="F24" s="898">
        <f>SUM(F28:F31)</f>
        <v>1061100000</v>
      </c>
      <c r="G24" s="899"/>
      <c r="H24" s="899"/>
      <c r="I24" s="899"/>
      <c r="J24" s="899"/>
      <c r="K24" s="899"/>
      <c r="L24" s="900"/>
      <c r="M24" s="900"/>
    </row>
    <row r="25" spans="2:17" s="917" customFormat="1" ht="25.15" customHeight="1" thickTop="1" x14ac:dyDescent="0.25">
      <c r="B25" s="901">
        <v>1</v>
      </c>
      <c r="C25" s="902"/>
      <c r="D25" s="903" t="s">
        <v>2054</v>
      </c>
      <c r="E25" s="910">
        <v>1137500000</v>
      </c>
      <c r="F25" s="910">
        <v>0</v>
      </c>
      <c r="G25" s="906" t="s">
        <v>2035</v>
      </c>
      <c r="H25" s="906">
        <v>1.5</v>
      </c>
      <c r="I25" s="907">
        <v>42391</v>
      </c>
      <c r="J25" s="908">
        <v>7</v>
      </c>
      <c r="K25" s="907">
        <v>42613</v>
      </c>
      <c r="L25" s="909" t="s">
        <v>2055</v>
      </c>
      <c r="M25" s="909"/>
      <c r="Q25" s="919"/>
    </row>
    <row r="26" spans="2:17" s="917" customFormat="1" ht="25.15" customHeight="1" x14ac:dyDescent="0.25">
      <c r="B26" s="901">
        <v>2</v>
      </c>
      <c r="C26" s="902"/>
      <c r="D26" s="903" t="s">
        <v>2056</v>
      </c>
      <c r="E26" s="910">
        <v>625000000</v>
      </c>
      <c r="F26" s="910">
        <v>0</v>
      </c>
      <c r="G26" s="906" t="s">
        <v>2035</v>
      </c>
      <c r="H26" s="906">
        <v>1.3</v>
      </c>
      <c r="I26" s="907">
        <v>41659</v>
      </c>
      <c r="J26" s="908">
        <v>11</v>
      </c>
      <c r="K26" s="907">
        <v>42643</v>
      </c>
      <c r="L26" s="909" t="s">
        <v>2055</v>
      </c>
      <c r="M26" s="909"/>
      <c r="Q26" s="920"/>
    </row>
    <row r="27" spans="2:17" s="917" customFormat="1" ht="26.45" customHeight="1" x14ac:dyDescent="0.25">
      <c r="B27" s="901">
        <v>3</v>
      </c>
      <c r="C27" s="902"/>
      <c r="D27" s="903" t="s">
        <v>2057</v>
      </c>
      <c r="E27" s="910">
        <v>400000000</v>
      </c>
      <c r="F27" s="910">
        <v>0</v>
      </c>
      <c r="G27" s="921">
        <v>4.9000000000000002E-2</v>
      </c>
      <c r="H27" s="906"/>
      <c r="I27" s="907">
        <v>42415</v>
      </c>
      <c r="J27" s="908">
        <v>2</v>
      </c>
      <c r="K27" s="907">
        <v>42489</v>
      </c>
      <c r="L27" s="909" t="s">
        <v>2055</v>
      </c>
      <c r="M27" s="909"/>
      <c r="Q27" s="920"/>
    </row>
    <row r="28" spans="2:17" s="917" customFormat="1" ht="25.15" customHeight="1" x14ac:dyDescent="0.25">
      <c r="B28" s="901">
        <v>4</v>
      </c>
      <c r="C28" s="902"/>
      <c r="D28" s="903" t="s">
        <v>2054</v>
      </c>
      <c r="E28" s="910">
        <v>812500000</v>
      </c>
      <c r="F28" s="910">
        <v>0</v>
      </c>
      <c r="G28" s="906" t="s">
        <v>2035</v>
      </c>
      <c r="H28" s="906">
        <v>1.5</v>
      </c>
      <c r="I28" s="907">
        <v>42479</v>
      </c>
      <c r="J28" s="908">
        <v>7</v>
      </c>
      <c r="K28" s="907">
        <v>42613</v>
      </c>
      <c r="L28" s="909" t="s">
        <v>2055</v>
      </c>
      <c r="M28" s="909"/>
      <c r="Q28" s="920"/>
    </row>
    <row r="29" spans="2:17" s="917" customFormat="1" ht="25.15" customHeight="1" x14ac:dyDescent="0.25">
      <c r="B29" s="901">
        <v>5</v>
      </c>
      <c r="C29" s="902"/>
      <c r="D29" s="903" t="s">
        <v>2057</v>
      </c>
      <c r="E29" s="910">
        <v>300000000</v>
      </c>
      <c r="F29" s="910">
        <v>0</v>
      </c>
      <c r="G29" s="921">
        <v>5.4300000000000001E-2</v>
      </c>
      <c r="H29" s="906"/>
      <c r="I29" s="907">
        <v>42492</v>
      </c>
      <c r="J29" s="908">
        <v>1</v>
      </c>
      <c r="K29" s="907">
        <v>42551</v>
      </c>
      <c r="L29" s="909" t="s">
        <v>2055</v>
      </c>
      <c r="M29" s="909"/>
    </row>
    <row r="30" spans="2:17" s="917" customFormat="1" ht="25.15" customHeight="1" x14ac:dyDescent="0.25">
      <c r="B30" s="901">
        <v>3</v>
      </c>
      <c r="C30" s="902"/>
      <c r="D30" s="903" t="s">
        <v>2054</v>
      </c>
      <c r="E30" s="910">
        <v>2000000000</v>
      </c>
      <c r="F30" s="910">
        <v>1061100000</v>
      </c>
      <c r="G30" s="906" t="s">
        <v>2035</v>
      </c>
      <c r="H30" s="906">
        <v>1.5</v>
      </c>
      <c r="I30" s="907">
        <v>42717</v>
      </c>
      <c r="J30" s="908">
        <v>12</v>
      </c>
      <c r="K30" s="907">
        <v>43081</v>
      </c>
      <c r="L30" s="909" t="s">
        <v>2055</v>
      </c>
      <c r="M30" s="909"/>
    </row>
    <row r="31" spans="2:17" s="917" customFormat="1" ht="7.9" customHeight="1" thickBot="1" x14ac:dyDescent="0.3">
      <c r="B31" s="922"/>
      <c r="C31" s="923"/>
      <c r="D31" s="924"/>
      <c r="E31" s="925"/>
      <c r="F31" s="925"/>
      <c r="G31" s="926"/>
      <c r="H31" s="926"/>
      <c r="I31" s="927"/>
      <c r="J31" s="928"/>
      <c r="K31" s="927"/>
      <c r="L31" s="929"/>
      <c r="M31" s="929"/>
    </row>
    <row r="32" spans="2:17" ht="6" customHeight="1" x14ac:dyDescent="0.25">
      <c r="C32" s="930"/>
      <c r="D32" s="931"/>
      <c r="E32" s="931"/>
      <c r="F32" s="931"/>
      <c r="G32" s="931"/>
      <c r="H32" s="931"/>
      <c r="I32" s="931"/>
      <c r="J32" s="931"/>
      <c r="K32" s="931"/>
      <c r="L32" s="931"/>
      <c r="M32" s="931"/>
    </row>
    <row r="33" spans="2:13" ht="13.9" customHeight="1" x14ac:dyDescent="0.25">
      <c r="B33" s="932" t="s">
        <v>2058</v>
      </c>
      <c r="E33" s="934"/>
    </row>
    <row r="34" spans="2:13" ht="30" customHeight="1" x14ac:dyDescent="0.25">
      <c r="B34" s="936" t="s">
        <v>2059</v>
      </c>
      <c r="C34" s="936"/>
      <c r="D34" s="936"/>
      <c r="E34" s="936"/>
      <c r="F34" s="936"/>
      <c r="G34" s="936"/>
      <c r="H34" s="936"/>
      <c r="I34" s="936"/>
      <c r="J34" s="936"/>
      <c r="K34" s="936"/>
      <c r="L34" s="936"/>
      <c r="M34" s="936"/>
    </row>
    <row r="35" spans="2:13" x14ac:dyDescent="0.25">
      <c r="B35" s="937" t="s">
        <v>2060</v>
      </c>
    </row>
    <row r="36" spans="2:13" x14ac:dyDescent="0.25">
      <c r="B36" s="937"/>
    </row>
  </sheetData>
  <mergeCells count="6">
    <mergeCell ref="B1:M1"/>
    <mergeCell ref="B2:M2"/>
    <mergeCell ref="D6:E6"/>
    <mergeCell ref="D17:E17"/>
    <mergeCell ref="D24:E24"/>
    <mergeCell ref="B34:M34"/>
  </mergeCells>
  <pageMargins left="0.74803149606299213" right="0.74803149606299213" top="0.98425196850393704" bottom="0.98425196850393704" header="0.51181102362204722" footer="0.51181102362204722"/>
  <pageSetup scale="66" orientation="portrait" horizontalDpi="4294967292" verticalDpi="429496729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zoomScale="69" zoomScaleNormal="69" workbookViewId="0">
      <selection activeCell="J16" sqref="J16"/>
    </sheetView>
  </sheetViews>
  <sheetFormatPr baseColWidth="10" defaultColWidth="11.5703125" defaultRowHeight="12.75" x14ac:dyDescent="0.2"/>
  <cols>
    <col min="1" max="1" width="1.7109375" style="939" customWidth="1"/>
    <col min="2" max="2" width="16.7109375" style="939" customWidth="1"/>
    <col min="3" max="3" width="13.7109375" style="939" customWidth="1"/>
    <col min="4" max="4" width="10.42578125" style="939" customWidth="1"/>
    <col min="5" max="5" width="18.42578125" style="939" customWidth="1"/>
    <col min="6" max="6" width="15.7109375" style="939" customWidth="1"/>
    <col min="7" max="7" width="11.5703125" style="939" customWidth="1"/>
    <col min="8" max="8" width="13.28515625" style="939" customWidth="1"/>
    <col min="9" max="9" width="3.140625" style="939" customWidth="1"/>
    <col min="10" max="16384" width="11.5703125" style="939"/>
  </cols>
  <sheetData>
    <row r="2" spans="2:9" ht="20.25" x14ac:dyDescent="0.2">
      <c r="B2" s="938"/>
      <c r="C2" s="938"/>
      <c r="D2" s="938"/>
      <c r="E2" s="938"/>
      <c r="F2" s="938"/>
      <c r="G2" s="938"/>
      <c r="H2" s="938"/>
      <c r="I2" s="938"/>
    </row>
    <row r="3" spans="2:9" ht="18" x14ac:dyDescent="0.2">
      <c r="B3" s="940"/>
      <c r="C3" s="940"/>
      <c r="D3" s="940"/>
      <c r="E3" s="940"/>
      <c r="F3" s="940"/>
      <c r="G3" s="940"/>
      <c r="H3" s="940"/>
      <c r="I3" s="940"/>
    </row>
    <row r="4" spans="2:9" ht="15" x14ac:dyDescent="0.2">
      <c r="B4" s="941"/>
      <c r="C4" s="941"/>
      <c r="D4" s="941"/>
      <c r="E4" s="941"/>
      <c r="F4" s="941"/>
      <c r="G4" s="941"/>
      <c r="H4" s="941"/>
      <c r="I4" s="941"/>
    </row>
    <row r="5" spans="2:9" ht="15.6" customHeight="1" thickBot="1" x14ac:dyDescent="0.25">
      <c r="B5" s="942" t="s">
        <v>2061</v>
      </c>
      <c r="C5" s="942"/>
      <c r="D5" s="942"/>
      <c r="E5" s="942"/>
      <c r="F5" s="942"/>
      <c r="G5" s="942"/>
      <c r="H5" s="942"/>
      <c r="I5" s="943"/>
    </row>
    <row r="6" spans="2:9" ht="13.15" customHeight="1" thickTop="1" x14ac:dyDescent="0.2">
      <c r="B6" s="944" t="s">
        <v>2062</v>
      </c>
      <c r="C6" s="944" t="s">
        <v>2063</v>
      </c>
      <c r="D6" s="944" t="s">
        <v>2064</v>
      </c>
      <c r="E6" s="944" t="s">
        <v>2065</v>
      </c>
      <c r="F6" s="944" t="s">
        <v>2066</v>
      </c>
      <c r="G6" s="944" t="s">
        <v>2067</v>
      </c>
      <c r="H6" s="944" t="s">
        <v>2068</v>
      </c>
      <c r="I6" s="1"/>
    </row>
    <row r="7" spans="2:9" ht="18" customHeight="1" x14ac:dyDescent="0.2">
      <c r="B7" s="945"/>
      <c r="C7" s="945"/>
      <c r="D7" s="945"/>
      <c r="E7" s="945"/>
      <c r="F7" s="945"/>
      <c r="G7" s="945"/>
      <c r="H7" s="945"/>
      <c r="I7" s="1"/>
    </row>
    <row r="8" spans="2:9" ht="15" customHeight="1" thickBot="1" x14ac:dyDescent="0.25">
      <c r="B8" s="946"/>
      <c r="C8" s="946"/>
      <c r="D8" s="946"/>
      <c r="E8" s="946"/>
      <c r="F8" s="946"/>
      <c r="G8" s="946"/>
      <c r="H8" s="946"/>
      <c r="I8" s="1"/>
    </row>
    <row r="9" spans="2:9" ht="7.15" customHeight="1" thickTop="1" x14ac:dyDescent="0.2">
      <c r="B9" s="947"/>
      <c r="C9" s="947"/>
      <c r="D9" s="948"/>
      <c r="E9" s="949"/>
      <c r="F9" s="949"/>
      <c r="G9" s="949"/>
      <c r="H9" s="949"/>
      <c r="I9" s="1"/>
    </row>
    <row r="10" spans="2:9" ht="7.15" customHeight="1" x14ac:dyDescent="0.2">
      <c r="B10" s="950" t="s">
        <v>2069</v>
      </c>
      <c r="C10" s="950" t="s">
        <v>2070</v>
      </c>
      <c r="D10" s="951" t="s">
        <v>2071</v>
      </c>
      <c r="E10" s="952" t="s">
        <v>2072</v>
      </c>
      <c r="F10" s="953" t="s">
        <v>2073</v>
      </c>
      <c r="G10" s="954">
        <v>42522</v>
      </c>
      <c r="H10" s="955">
        <v>43619</v>
      </c>
      <c r="I10" s="1"/>
    </row>
    <row r="11" spans="2:9" ht="26.45" customHeight="1" x14ac:dyDescent="0.2">
      <c r="B11" s="956"/>
      <c r="C11" s="956"/>
      <c r="D11" s="957"/>
      <c r="E11" s="958"/>
      <c r="F11" s="958"/>
      <c r="G11" s="959"/>
      <c r="H11" s="960"/>
      <c r="I11" s="1"/>
    </row>
    <row r="12" spans="2:9" ht="9.6" customHeight="1" x14ac:dyDescent="0.2">
      <c r="B12" s="956"/>
      <c r="C12" s="956"/>
      <c r="D12" s="957"/>
      <c r="E12" s="958"/>
      <c r="F12" s="958"/>
      <c r="G12" s="959"/>
      <c r="H12" s="960"/>
      <c r="I12" s="1"/>
    </row>
    <row r="13" spans="2:9" ht="2.4500000000000002" customHeight="1" x14ac:dyDescent="0.2">
      <c r="B13" s="961"/>
      <c r="C13" s="961"/>
      <c r="D13" s="962"/>
      <c r="E13" s="963"/>
      <c r="F13" s="963"/>
      <c r="G13" s="964"/>
      <c r="H13" s="965"/>
      <c r="I13" s="1"/>
    </row>
    <row r="14" spans="2:9" ht="12.6" customHeight="1" x14ac:dyDescent="0.2">
      <c r="B14" s="950" t="s">
        <v>2074</v>
      </c>
      <c r="C14" s="950" t="s">
        <v>2075</v>
      </c>
      <c r="D14" s="951" t="s">
        <v>2076</v>
      </c>
      <c r="E14" s="966" t="s">
        <v>2077</v>
      </c>
      <c r="F14" s="966" t="s">
        <v>2078</v>
      </c>
      <c r="G14" s="954">
        <v>42186</v>
      </c>
      <c r="H14" s="954">
        <v>42916</v>
      </c>
      <c r="I14" s="1"/>
    </row>
    <row r="15" spans="2:9" ht="24.6" customHeight="1" x14ac:dyDescent="0.2">
      <c r="B15" s="956"/>
      <c r="C15" s="956"/>
      <c r="D15" s="957"/>
      <c r="E15" s="967"/>
      <c r="F15" s="967"/>
      <c r="G15" s="959"/>
      <c r="H15" s="959"/>
    </row>
    <row r="16" spans="2:9" ht="7.9" customHeight="1" x14ac:dyDescent="0.2">
      <c r="B16" s="961"/>
      <c r="C16" s="961"/>
      <c r="D16" s="962"/>
      <c r="E16" s="968"/>
      <c r="F16" s="968"/>
      <c r="G16" s="964"/>
      <c r="H16" s="964"/>
    </row>
    <row r="17" spans="2:8" ht="9.6" customHeight="1" x14ac:dyDescent="0.2">
      <c r="B17" s="956" t="s">
        <v>2079</v>
      </c>
      <c r="C17" s="956" t="s">
        <v>2080</v>
      </c>
      <c r="D17" s="957" t="s">
        <v>2071</v>
      </c>
      <c r="E17" s="967" t="s">
        <v>2081</v>
      </c>
      <c r="F17" s="969" t="s">
        <v>2082</v>
      </c>
      <c r="G17" s="959">
        <v>42431</v>
      </c>
      <c r="H17" s="960">
        <v>43159</v>
      </c>
    </row>
    <row r="18" spans="2:8" x14ac:dyDescent="0.2">
      <c r="B18" s="956"/>
      <c r="C18" s="956"/>
      <c r="D18" s="957"/>
      <c r="E18" s="967"/>
      <c r="F18" s="958"/>
      <c r="G18" s="959"/>
      <c r="H18" s="960"/>
    </row>
    <row r="19" spans="2:8" ht="10.9" customHeight="1" x14ac:dyDescent="0.2">
      <c r="B19" s="961"/>
      <c r="C19" s="961"/>
      <c r="D19" s="962"/>
      <c r="E19" s="968"/>
      <c r="F19" s="963"/>
      <c r="G19" s="964"/>
      <c r="H19" s="965"/>
    </row>
  </sheetData>
  <mergeCells count="32">
    <mergeCell ref="H14:H16"/>
    <mergeCell ref="B17:B19"/>
    <mergeCell ref="C17:C19"/>
    <mergeCell ref="D17:D19"/>
    <mergeCell ref="E17:E19"/>
    <mergeCell ref="F17:F19"/>
    <mergeCell ref="G17:G19"/>
    <mergeCell ref="H17:H19"/>
    <mergeCell ref="B14:B16"/>
    <mergeCell ref="C14:C16"/>
    <mergeCell ref="D14:D16"/>
    <mergeCell ref="E14:E16"/>
    <mergeCell ref="F14:F16"/>
    <mergeCell ref="G14:G16"/>
    <mergeCell ref="H6:H8"/>
    <mergeCell ref="B10:B13"/>
    <mergeCell ref="C10:C13"/>
    <mergeCell ref="D10:D13"/>
    <mergeCell ref="E10:E13"/>
    <mergeCell ref="F10:F13"/>
    <mergeCell ref="G10:G13"/>
    <mergeCell ref="H10:H13"/>
    <mergeCell ref="B2:I2"/>
    <mergeCell ref="B3:I3"/>
    <mergeCell ref="B4:I4"/>
    <mergeCell ref="B5:H5"/>
    <mergeCell ref="B6:B8"/>
    <mergeCell ref="C6:C8"/>
    <mergeCell ref="D6:D8"/>
    <mergeCell ref="E6:E8"/>
    <mergeCell ref="F6:F8"/>
    <mergeCell ref="G6:G8"/>
  </mergeCell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8"/>
  <sheetViews>
    <sheetView showGridLines="0" zoomScale="40" zoomScaleNormal="40" workbookViewId="0">
      <selection sqref="A1:H1"/>
    </sheetView>
  </sheetViews>
  <sheetFormatPr baseColWidth="10" defaultRowHeight="15" x14ac:dyDescent="0.25"/>
  <cols>
    <col min="1" max="1" width="0.7109375" customWidth="1"/>
    <col min="2" max="2" width="1.5703125" customWidth="1"/>
    <col min="3" max="3" width="0.7109375" customWidth="1"/>
    <col min="4" max="4" width="24.7109375" customWidth="1"/>
    <col min="5" max="7" width="14.5703125" customWidth="1"/>
    <col min="8" max="8" width="8.7109375" customWidth="1"/>
    <col min="9" max="9" width="2.140625" customWidth="1"/>
    <col min="10" max="10" width="3.5703125" customWidth="1"/>
    <col min="11" max="11" width="1.140625" customWidth="1"/>
    <col min="12" max="12" width="18.85546875" customWidth="1"/>
    <col min="13" max="15" width="13.7109375" customWidth="1"/>
    <col min="16" max="16" width="0.85546875" customWidth="1"/>
    <col min="17" max="17" width="13.42578125" customWidth="1"/>
    <col min="18" max="18" width="5.7109375" customWidth="1"/>
    <col min="19" max="19" width="0.85546875" customWidth="1"/>
    <col min="20" max="20" width="9.85546875" customWidth="1"/>
    <col min="21" max="21" width="5.28515625" customWidth="1"/>
    <col min="23" max="23" width="1.28515625" customWidth="1"/>
    <col min="24" max="24" width="1.42578125" customWidth="1"/>
    <col min="25" max="25" width="8.28515625" customWidth="1"/>
    <col min="26" max="26" width="15.7109375" customWidth="1"/>
    <col min="27" max="27" width="12.140625" customWidth="1"/>
    <col min="28" max="28" width="0.7109375" customWidth="1"/>
    <col min="29" max="29" width="12.140625" customWidth="1"/>
    <col min="30" max="30" width="0.85546875" customWidth="1"/>
    <col min="31" max="31" width="12.140625" customWidth="1"/>
    <col min="32" max="32" width="1.5703125" customWidth="1"/>
    <col min="33" max="33" width="11" customWidth="1"/>
    <col min="34" max="34" width="9.28515625" customWidth="1"/>
    <col min="35" max="35" width="1" customWidth="1"/>
    <col min="36" max="36" width="11.42578125" customWidth="1"/>
    <col min="37" max="37" width="9.28515625" customWidth="1"/>
    <col min="38" max="38" width="1.140625" customWidth="1"/>
    <col min="39" max="39" width="16.85546875" customWidth="1"/>
    <col min="40" max="42" width="13.42578125" customWidth="1"/>
    <col min="43" max="43" width="12.42578125" customWidth="1"/>
    <col min="44" max="44" width="14.140625" customWidth="1"/>
    <col min="45" max="45" width="13.28515625" customWidth="1"/>
    <col min="46" max="46" width="1" customWidth="1"/>
    <col min="47" max="47" width="1.28515625" customWidth="1"/>
    <col min="48" max="48" width="17.7109375" customWidth="1"/>
    <col min="49" max="54" width="12" customWidth="1"/>
    <col min="55" max="55" width="6.7109375" customWidth="1"/>
    <col min="56" max="56" width="1.7109375" customWidth="1"/>
    <col min="57" max="57" width="1.85546875" customWidth="1"/>
    <col min="58" max="58" width="20.85546875" customWidth="1"/>
    <col min="59" max="59" width="15.85546875" customWidth="1"/>
    <col min="60" max="63" width="16.140625" customWidth="1"/>
    <col min="64" max="65" width="18" bestFit="1" customWidth="1"/>
    <col min="66" max="66" width="16.28515625" bestFit="1" customWidth="1"/>
    <col min="257" max="257" width="0.7109375" customWidth="1"/>
    <col min="258" max="259" width="1.5703125" customWidth="1"/>
    <col min="260" max="260" width="16.42578125" customWidth="1"/>
    <col min="261" max="263" width="10.42578125" customWidth="1"/>
    <col min="264" max="264" width="8.7109375" customWidth="1"/>
    <col min="265" max="265" width="0.7109375" customWidth="1"/>
    <col min="266" max="266" width="3.140625" customWidth="1"/>
    <col min="267" max="267" width="1.140625" customWidth="1"/>
    <col min="268" max="268" width="18" customWidth="1"/>
    <col min="269" max="269" width="9.42578125" customWidth="1"/>
    <col min="270" max="270" width="8.7109375" customWidth="1"/>
    <col min="271" max="271" width="9.28515625" customWidth="1"/>
    <col min="272" max="272" width="10.140625" customWidth="1"/>
    <col min="273" max="273" width="5.140625" customWidth="1"/>
    <col min="274" max="274" width="10.140625" customWidth="1"/>
    <col min="275" max="275" width="6.42578125" customWidth="1"/>
    <col min="277" max="277" width="1.28515625" customWidth="1"/>
    <col min="278" max="278" width="1.42578125" customWidth="1"/>
    <col min="279" max="279" width="8.28515625" customWidth="1"/>
    <col min="281" max="282" width="10.7109375" customWidth="1"/>
    <col min="283" max="283" width="10.28515625" customWidth="1"/>
    <col min="284" max="284" width="11.28515625" customWidth="1"/>
    <col min="285" max="285" width="7.7109375" customWidth="1"/>
    <col min="286" max="286" width="10.140625" customWidth="1"/>
    <col min="287" max="287" width="6.5703125" customWidth="1"/>
    <col min="288" max="288" width="1.140625" customWidth="1"/>
    <col min="289" max="289" width="24.5703125" customWidth="1"/>
    <col min="290" max="290" width="9.85546875" customWidth="1"/>
    <col min="291" max="291" width="10.7109375" customWidth="1"/>
    <col min="292" max="292" width="10.85546875" customWidth="1"/>
    <col min="293" max="293" width="11.140625" customWidth="1"/>
    <col min="294" max="294" width="9.85546875" customWidth="1"/>
    <col min="295" max="295" width="1" customWidth="1"/>
    <col min="296" max="296" width="16.5703125" customWidth="1"/>
    <col min="297" max="297" width="0.5703125" customWidth="1"/>
    <col min="298" max="298" width="0.7109375" customWidth="1"/>
    <col min="299" max="299" width="27.85546875" customWidth="1"/>
    <col min="300" max="300" width="0.85546875" customWidth="1"/>
    <col min="301" max="301" width="27.42578125" customWidth="1"/>
    <col min="302" max="302" width="14.7109375" customWidth="1"/>
    <col min="303" max="303" width="0.42578125" customWidth="1"/>
    <col min="304" max="304" width="0.7109375" customWidth="1"/>
    <col min="305" max="305" width="21.7109375" customWidth="1"/>
    <col min="306" max="306" width="1.28515625" customWidth="1"/>
    <col min="307" max="307" width="21.140625" customWidth="1"/>
    <col min="513" max="513" width="0.7109375" customWidth="1"/>
    <col min="514" max="515" width="1.5703125" customWidth="1"/>
    <col min="516" max="516" width="16.42578125" customWidth="1"/>
    <col min="517" max="519" width="10.42578125" customWidth="1"/>
    <col min="520" max="520" width="8.7109375" customWidth="1"/>
    <col min="521" max="521" width="0.7109375" customWidth="1"/>
    <col min="522" max="522" width="3.140625" customWidth="1"/>
    <col min="523" max="523" width="1.140625" customWidth="1"/>
    <col min="524" max="524" width="18" customWidth="1"/>
    <col min="525" max="525" width="9.42578125" customWidth="1"/>
    <col min="526" max="526" width="8.7109375" customWidth="1"/>
    <col min="527" max="527" width="9.28515625" customWidth="1"/>
    <col min="528" max="528" width="10.140625" customWidth="1"/>
    <col min="529" max="529" width="5.140625" customWidth="1"/>
    <col min="530" max="530" width="10.140625" customWidth="1"/>
    <col min="531" max="531" width="6.42578125" customWidth="1"/>
    <col min="533" max="533" width="1.28515625" customWidth="1"/>
    <col min="534" max="534" width="1.42578125" customWidth="1"/>
    <col min="535" max="535" width="8.28515625" customWidth="1"/>
    <col min="537" max="538" width="10.7109375" customWidth="1"/>
    <col min="539" max="539" width="10.28515625" customWidth="1"/>
    <col min="540" max="540" width="11.28515625" customWidth="1"/>
    <col min="541" max="541" width="7.7109375" customWidth="1"/>
    <col min="542" max="542" width="10.140625" customWidth="1"/>
    <col min="543" max="543" width="6.5703125" customWidth="1"/>
    <col min="544" max="544" width="1.140625" customWidth="1"/>
    <col min="545" max="545" width="24.5703125" customWidth="1"/>
    <col min="546" max="546" width="9.85546875" customWidth="1"/>
    <col min="547" max="547" width="10.7109375" customWidth="1"/>
    <col min="548" max="548" width="10.85546875" customWidth="1"/>
    <col min="549" max="549" width="11.140625" customWidth="1"/>
    <col min="550" max="550" width="9.85546875" customWidth="1"/>
    <col min="551" max="551" width="1" customWidth="1"/>
    <col min="552" max="552" width="16.5703125" customWidth="1"/>
    <col min="553" max="553" width="0.5703125" customWidth="1"/>
    <col min="554" max="554" width="0.7109375" customWidth="1"/>
    <col min="555" max="555" width="27.85546875" customWidth="1"/>
    <col min="556" max="556" width="0.85546875" customWidth="1"/>
    <col min="557" max="557" width="27.42578125" customWidth="1"/>
    <col min="558" max="558" width="14.7109375" customWidth="1"/>
    <col min="559" max="559" width="0.42578125" customWidth="1"/>
    <col min="560" max="560" width="0.7109375" customWidth="1"/>
    <col min="561" max="561" width="21.7109375" customWidth="1"/>
    <col min="562" max="562" width="1.28515625" customWidth="1"/>
    <col min="563" max="563" width="21.140625" customWidth="1"/>
    <col min="769" max="769" width="0.7109375" customWidth="1"/>
    <col min="770" max="771" width="1.5703125" customWidth="1"/>
    <col min="772" max="772" width="16.42578125" customWidth="1"/>
    <col min="773" max="775" width="10.42578125" customWidth="1"/>
    <col min="776" max="776" width="8.7109375" customWidth="1"/>
    <col min="777" max="777" width="0.7109375" customWidth="1"/>
    <col min="778" max="778" width="3.140625" customWidth="1"/>
    <col min="779" max="779" width="1.140625" customWidth="1"/>
    <col min="780" max="780" width="18" customWidth="1"/>
    <col min="781" max="781" width="9.42578125" customWidth="1"/>
    <col min="782" max="782" width="8.7109375" customWidth="1"/>
    <col min="783" max="783" width="9.28515625" customWidth="1"/>
    <col min="784" max="784" width="10.140625" customWidth="1"/>
    <col min="785" max="785" width="5.140625" customWidth="1"/>
    <col min="786" max="786" width="10.140625" customWidth="1"/>
    <col min="787" max="787" width="6.42578125" customWidth="1"/>
    <col min="789" max="789" width="1.28515625" customWidth="1"/>
    <col min="790" max="790" width="1.42578125" customWidth="1"/>
    <col min="791" max="791" width="8.28515625" customWidth="1"/>
    <col min="793" max="794" width="10.7109375" customWidth="1"/>
    <col min="795" max="795" width="10.28515625" customWidth="1"/>
    <col min="796" max="796" width="11.28515625" customWidth="1"/>
    <col min="797" max="797" width="7.7109375" customWidth="1"/>
    <col min="798" max="798" width="10.140625" customWidth="1"/>
    <col min="799" max="799" width="6.5703125" customWidth="1"/>
    <col min="800" max="800" width="1.140625" customWidth="1"/>
    <col min="801" max="801" width="24.5703125" customWidth="1"/>
    <col min="802" max="802" width="9.85546875" customWidth="1"/>
    <col min="803" max="803" width="10.7109375" customWidth="1"/>
    <col min="804" max="804" width="10.85546875" customWidth="1"/>
    <col min="805" max="805" width="11.140625" customWidth="1"/>
    <col min="806" max="806" width="9.85546875" customWidth="1"/>
    <col min="807" max="807" width="1" customWidth="1"/>
    <col min="808" max="808" width="16.5703125" customWidth="1"/>
    <col min="809" max="809" width="0.5703125" customWidth="1"/>
    <col min="810" max="810" width="0.7109375" customWidth="1"/>
    <col min="811" max="811" width="27.85546875" customWidth="1"/>
    <col min="812" max="812" width="0.85546875" customWidth="1"/>
    <col min="813" max="813" width="27.42578125" customWidth="1"/>
    <col min="814" max="814" width="14.7109375" customWidth="1"/>
    <col min="815" max="815" width="0.42578125" customWidth="1"/>
    <col min="816" max="816" width="0.7109375" customWidth="1"/>
    <col min="817" max="817" width="21.7109375" customWidth="1"/>
    <col min="818" max="818" width="1.28515625" customWidth="1"/>
    <col min="819" max="819" width="21.140625" customWidth="1"/>
    <col min="1025" max="1025" width="0.7109375" customWidth="1"/>
    <col min="1026" max="1027" width="1.5703125" customWidth="1"/>
    <col min="1028" max="1028" width="16.42578125" customWidth="1"/>
    <col min="1029" max="1031" width="10.42578125" customWidth="1"/>
    <col min="1032" max="1032" width="8.7109375" customWidth="1"/>
    <col min="1033" max="1033" width="0.7109375" customWidth="1"/>
    <col min="1034" max="1034" width="3.140625" customWidth="1"/>
    <col min="1035" max="1035" width="1.140625" customWidth="1"/>
    <col min="1036" max="1036" width="18" customWidth="1"/>
    <col min="1037" max="1037" width="9.42578125" customWidth="1"/>
    <col min="1038" max="1038" width="8.7109375" customWidth="1"/>
    <col min="1039" max="1039" width="9.28515625" customWidth="1"/>
    <col min="1040" max="1040" width="10.140625" customWidth="1"/>
    <col min="1041" max="1041" width="5.140625" customWidth="1"/>
    <col min="1042" max="1042" width="10.140625" customWidth="1"/>
    <col min="1043" max="1043" width="6.42578125" customWidth="1"/>
    <col min="1045" max="1045" width="1.28515625" customWidth="1"/>
    <col min="1046" max="1046" width="1.42578125" customWidth="1"/>
    <col min="1047" max="1047" width="8.28515625" customWidth="1"/>
    <col min="1049" max="1050" width="10.7109375" customWidth="1"/>
    <col min="1051" max="1051" width="10.28515625" customWidth="1"/>
    <col min="1052" max="1052" width="11.28515625" customWidth="1"/>
    <col min="1053" max="1053" width="7.7109375" customWidth="1"/>
    <col min="1054" max="1054" width="10.140625" customWidth="1"/>
    <col min="1055" max="1055" width="6.5703125" customWidth="1"/>
    <col min="1056" max="1056" width="1.140625" customWidth="1"/>
    <col min="1057" max="1057" width="24.5703125" customWidth="1"/>
    <col min="1058" max="1058" width="9.85546875" customWidth="1"/>
    <col min="1059" max="1059" width="10.7109375" customWidth="1"/>
    <col min="1060" max="1060" width="10.85546875" customWidth="1"/>
    <col min="1061" max="1061" width="11.140625" customWidth="1"/>
    <col min="1062" max="1062" width="9.85546875" customWidth="1"/>
    <col min="1063" max="1063" width="1" customWidth="1"/>
    <col min="1064" max="1064" width="16.5703125" customWidth="1"/>
    <col min="1065" max="1065" width="0.5703125" customWidth="1"/>
    <col min="1066" max="1066" width="0.7109375" customWidth="1"/>
    <col min="1067" max="1067" width="27.85546875" customWidth="1"/>
    <col min="1068" max="1068" width="0.85546875" customWidth="1"/>
    <col min="1069" max="1069" width="27.42578125" customWidth="1"/>
    <col min="1070" max="1070" width="14.7109375" customWidth="1"/>
    <col min="1071" max="1071" width="0.42578125" customWidth="1"/>
    <col min="1072" max="1072" width="0.7109375" customWidth="1"/>
    <col min="1073" max="1073" width="21.7109375" customWidth="1"/>
    <col min="1074" max="1074" width="1.28515625" customWidth="1"/>
    <col min="1075" max="1075" width="21.140625" customWidth="1"/>
    <col min="1281" max="1281" width="0.7109375" customWidth="1"/>
    <col min="1282" max="1283" width="1.5703125" customWidth="1"/>
    <col min="1284" max="1284" width="16.42578125" customWidth="1"/>
    <col min="1285" max="1287" width="10.42578125" customWidth="1"/>
    <col min="1288" max="1288" width="8.7109375" customWidth="1"/>
    <col min="1289" max="1289" width="0.7109375" customWidth="1"/>
    <col min="1290" max="1290" width="3.140625" customWidth="1"/>
    <col min="1291" max="1291" width="1.140625" customWidth="1"/>
    <col min="1292" max="1292" width="18" customWidth="1"/>
    <col min="1293" max="1293" width="9.42578125" customWidth="1"/>
    <col min="1294" max="1294" width="8.7109375" customWidth="1"/>
    <col min="1295" max="1295" width="9.28515625" customWidth="1"/>
    <col min="1296" max="1296" width="10.140625" customWidth="1"/>
    <col min="1297" max="1297" width="5.140625" customWidth="1"/>
    <col min="1298" max="1298" width="10.140625" customWidth="1"/>
    <col min="1299" max="1299" width="6.42578125" customWidth="1"/>
    <col min="1301" max="1301" width="1.28515625" customWidth="1"/>
    <col min="1302" max="1302" width="1.42578125" customWidth="1"/>
    <col min="1303" max="1303" width="8.28515625" customWidth="1"/>
    <col min="1305" max="1306" width="10.7109375" customWidth="1"/>
    <col min="1307" max="1307" width="10.28515625" customWidth="1"/>
    <col min="1308" max="1308" width="11.28515625" customWidth="1"/>
    <col min="1309" max="1309" width="7.7109375" customWidth="1"/>
    <col min="1310" max="1310" width="10.140625" customWidth="1"/>
    <col min="1311" max="1311" width="6.5703125" customWidth="1"/>
    <col min="1312" max="1312" width="1.140625" customWidth="1"/>
    <col min="1313" max="1313" width="24.5703125" customWidth="1"/>
    <col min="1314" max="1314" width="9.85546875" customWidth="1"/>
    <col min="1315" max="1315" width="10.7109375" customWidth="1"/>
    <col min="1316" max="1316" width="10.85546875" customWidth="1"/>
    <col min="1317" max="1317" width="11.140625" customWidth="1"/>
    <col min="1318" max="1318" width="9.85546875" customWidth="1"/>
    <col min="1319" max="1319" width="1" customWidth="1"/>
    <col min="1320" max="1320" width="16.5703125" customWidth="1"/>
    <col min="1321" max="1321" width="0.5703125" customWidth="1"/>
    <col min="1322" max="1322" width="0.7109375" customWidth="1"/>
    <col min="1323" max="1323" width="27.85546875" customWidth="1"/>
    <col min="1324" max="1324" width="0.85546875" customWidth="1"/>
    <col min="1325" max="1325" width="27.42578125" customWidth="1"/>
    <col min="1326" max="1326" width="14.7109375" customWidth="1"/>
    <col min="1327" max="1327" width="0.42578125" customWidth="1"/>
    <col min="1328" max="1328" width="0.7109375" customWidth="1"/>
    <col min="1329" max="1329" width="21.7109375" customWidth="1"/>
    <col min="1330" max="1330" width="1.28515625" customWidth="1"/>
    <col min="1331" max="1331" width="21.140625" customWidth="1"/>
    <col min="1537" max="1537" width="0.7109375" customWidth="1"/>
    <col min="1538" max="1539" width="1.5703125" customWidth="1"/>
    <col min="1540" max="1540" width="16.42578125" customWidth="1"/>
    <col min="1541" max="1543" width="10.42578125" customWidth="1"/>
    <col min="1544" max="1544" width="8.7109375" customWidth="1"/>
    <col min="1545" max="1545" width="0.7109375" customWidth="1"/>
    <col min="1546" max="1546" width="3.140625" customWidth="1"/>
    <col min="1547" max="1547" width="1.140625" customWidth="1"/>
    <col min="1548" max="1548" width="18" customWidth="1"/>
    <col min="1549" max="1549" width="9.42578125" customWidth="1"/>
    <col min="1550" max="1550" width="8.7109375" customWidth="1"/>
    <col min="1551" max="1551" width="9.28515625" customWidth="1"/>
    <col min="1552" max="1552" width="10.140625" customWidth="1"/>
    <col min="1553" max="1553" width="5.140625" customWidth="1"/>
    <col min="1554" max="1554" width="10.140625" customWidth="1"/>
    <col min="1555" max="1555" width="6.42578125" customWidth="1"/>
    <col min="1557" max="1557" width="1.28515625" customWidth="1"/>
    <col min="1558" max="1558" width="1.42578125" customWidth="1"/>
    <col min="1559" max="1559" width="8.28515625" customWidth="1"/>
    <col min="1561" max="1562" width="10.7109375" customWidth="1"/>
    <col min="1563" max="1563" width="10.28515625" customWidth="1"/>
    <col min="1564" max="1564" width="11.28515625" customWidth="1"/>
    <col min="1565" max="1565" width="7.7109375" customWidth="1"/>
    <col min="1566" max="1566" width="10.140625" customWidth="1"/>
    <col min="1567" max="1567" width="6.5703125" customWidth="1"/>
    <col min="1568" max="1568" width="1.140625" customWidth="1"/>
    <col min="1569" max="1569" width="24.5703125" customWidth="1"/>
    <col min="1570" max="1570" width="9.85546875" customWidth="1"/>
    <col min="1571" max="1571" width="10.7109375" customWidth="1"/>
    <col min="1572" max="1572" width="10.85546875" customWidth="1"/>
    <col min="1573" max="1573" width="11.140625" customWidth="1"/>
    <col min="1574" max="1574" width="9.85546875" customWidth="1"/>
    <col min="1575" max="1575" width="1" customWidth="1"/>
    <col min="1576" max="1576" width="16.5703125" customWidth="1"/>
    <col min="1577" max="1577" width="0.5703125" customWidth="1"/>
    <col min="1578" max="1578" width="0.7109375" customWidth="1"/>
    <col min="1579" max="1579" width="27.85546875" customWidth="1"/>
    <col min="1580" max="1580" width="0.85546875" customWidth="1"/>
    <col min="1581" max="1581" width="27.42578125" customWidth="1"/>
    <col min="1582" max="1582" width="14.7109375" customWidth="1"/>
    <col min="1583" max="1583" width="0.42578125" customWidth="1"/>
    <col min="1584" max="1584" width="0.7109375" customWidth="1"/>
    <col min="1585" max="1585" width="21.7109375" customWidth="1"/>
    <col min="1586" max="1586" width="1.28515625" customWidth="1"/>
    <col min="1587" max="1587" width="21.140625" customWidth="1"/>
    <col min="1793" max="1793" width="0.7109375" customWidth="1"/>
    <col min="1794" max="1795" width="1.5703125" customWidth="1"/>
    <col min="1796" max="1796" width="16.42578125" customWidth="1"/>
    <col min="1797" max="1799" width="10.42578125" customWidth="1"/>
    <col min="1800" max="1800" width="8.7109375" customWidth="1"/>
    <col min="1801" max="1801" width="0.7109375" customWidth="1"/>
    <col min="1802" max="1802" width="3.140625" customWidth="1"/>
    <col min="1803" max="1803" width="1.140625" customWidth="1"/>
    <col min="1804" max="1804" width="18" customWidth="1"/>
    <col min="1805" max="1805" width="9.42578125" customWidth="1"/>
    <col min="1806" max="1806" width="8.7109375" customWidth="1"/>
    <col min="1807" max="1807" width="9.28515625" customWidth="1"/>
    <col min="1808" max="1808" width="10.140625" customWidth="1"/>
    <col min="1809" max="1809" width="5.140625" customWidth="1"/>
    <col min="1810" max="1810" width="10.140625" customWidth="1"/>
    <col min="1811" max="1811" width="6.42578125" customWidth="1"/>
    <col min="1813" max="1813" width="1.28515625" customWidth="1"/>
    <col min="1814" max="1814" width="1.42578125" customWidth="1"/>
    <col min="1815" max="1815" width="8.28515625" customWidth="1"/>
    <col min="1817" max="1818" width="10.7109375" customWidth="1"/>
    <col min="1819" max="1819" width="10.28515625" customWidth="1"/>
    <col min="1820" max="1820" width="11.28515625" customWidth="1"/>
    <col min="1821" max="1821" width="7.7109375" customWidth="1"/>
    <col min="1822" max="1822" width="10.140625" customWidth="1"/>
    <col min="1823" max="1823" width="6.5703125" customWidth="1"/>
    <col min="1824" max="1824" width="1.140625" customWidth="1"/>
    <col min="1825" max="1825" width="24.5703125" customWidth="1"/>
    <col min="1826" max="1826" width="9.85546875" customWidth="1"/>
    <col min="1827" max="1827" width="10.7109375" customWidth="1"/>
    <col min="1828" max="1828" width="10.85546875" customWidth="1"/>
    <col min="1829" max="1829" width="11.140625" customWidth="1"/>
    <col min="1830" max="1830" width="9.85546875" customWidth="1"/>
    <col min="1831" max="1831" width="1" customWidth="1"/>
    <col min="1832" max="1832" width="16.5703125" customWidth="1"/>
    <col min="1833" max="1833" width="0.5703125" customWidth="1"/>
    <col min="1834" max="1834" width="0.7109375" customWidth="1"/>
    <col min="1835" max="1835" width="27.85546875" customWidth="1"/>
    <col min="1836" max="1836" width="0.85546875" customWidth="1"/>
    <col min="1837" max="1837" width="27.42578125" customWidth="1"/>
    <col min="1838" max="1838" width="14.7109375" customWidth="1"/>
    <col min="1839" max="1839" width="0.42578125" customWidth="1"/>
    <col min="1840" max="1840" width="0.7109375" customWidth="1"/>
    <col min="1841" max="1841" width="21.7109375" customWidth="1"/>
    <col min="1842" max="1842" width="1.28515625" customWidth="1"/>
    <col min="1843" max="1843" width="21.140625" customWidth="1"/>
    <col min="2049" max="2049" width="0.7109375" customWidth="1"/>
    <col min="2050" max="2051" width="1.5703125" customWidth="1"/>
    <col min="2052" max="2052" width="16.42578125" customWidth="1"/>
    <col min="2053" max="2055" width="10.42578125" customWidth="1"/>
    <col min="2056" max="2056" width="8.7109375" customWidth="1"/>
    <col min="2057" max="2057" width="0.7109375" customWidth="1"/>
    <col min="2058" max="2058" width="3.140625" customWidth="1"/>
    <col min="2059" max="2059" width="1.140625" customWidth="1"/>
    <col min="2060" max="2060" width="18" customWidth="1"/>
    <col min="2061" max="2061" width="9.42578125" customWidth="1"/>
    <col min="2062" max="2062" width="8.7109375" customWidth="1"/>
    <col min="2063" max="2063" width="9.28515625" customWidth="1"/>
    <col min="2064" max="2064" width="10.140625" customWidth="1"/>
    <col min="2065" max="2065" width="5.140625" customWidth="1"/>
    <col min="2066" max="2066" width="10.140625" customWidth="1"/>
    <col min="2067" max="2067" width="6.42578125" customWidth="1"/>
    <col min="2069" max="2069" width="1.28515625" customWidth="1"/>
    <col min="2070" max="2070" width="1.42578125" customWidth="1"/>
    <col min="2071" max="2071" width="8.28515625" customWidth="1"/>
    <col min="2073" max="2074" width="10.7109375" customWidth="1"/>
    <col min="2075" max="2075" width="10.28515625" customWidth="1"/>
    <col min="2076" max="2076" width="11.28515625" customWidth="1"/>
    <col min="2077" max="2077" width="7.7109375" customWidth="1"/>
    <col min="2078" max="2078" width="10.140625" customWidth="1"/>
    <col min="2079" max="2079" width="6.5703125" customWidth="1"/>
    <col min="2080" max="2080" width="1.140625" customWidth="1"/>
    <col min="2081" max="2081" width="24.5703125" customWidth="1"/>
    <col min="2082" max="2082" width="9.85546875" customWidth="1"/>
    <col min="2083" max="2083" width="10.7109375" customWidth="1"/>
    <col min="2084" max="2084" width="10.85546875" customWidth="1"/>
    <col min="2085" max="2085" width="11.140625" customWidth="1"/>
    <col min="2086" max="2086" width="9.85546875" customWidth="1"/>
    <col min="2087" max="2087" width="1" customWidth="1"/>
    <col min="2088" max="2088" width="16.5703125" customWidth="1"/>
    <col min="2089" max="2089" width="0.5703125" customWidth="1"/>
    <col min="2090" max="2090" width="0.7109375" customWidth="1"/>
    <col min="2091" max="2091" width="27.85546875" customWidth="1"/>
    <col min="2092" max="2092" width="0.85546875" customWidth="1"/>
    <col min="2093" max="2093" width="27.42578125" customWidth="1"/>
    <col min="2094" max="2094" width="14.7109375" customWidth="1"/>
    <col min="2095" max="2095" width="0.42578125" customWidth="1"/>
    <col min="2096" max="2096" width="0.7109375" customWidth="1"/>
    <col min="2097" max="2097" width="21.7109375" customWidth="1"/>
    <col min="2098" max="2098" width="1.28515625" customWidth="1"/>
    <col min="2099" max="2099" width="21.140625" customWidth="1"/>
    <col min="2305" max="2305" width="0.7109375" customWidth="1"/>
    <col min="2306" max="2307" width="1.5703125" customWidth="1"/>
    <col min="2308" max="2308" width="16.42578125" customWidth="1"/>
    <col min="2309" max="2311" width="10.42578125" customWidth="1"/>
    <col min="2312" max="2312" width="8.7109375" customWidth="1"/>
    <col min="2313" max="2313" width="0.7109375" customWidth="1"/>
    <col min="2314" max="2314" width="3.140625" customWidth="1"/>
    <col min="2315" max="2315" width="1.140625" customWidth="1"/>
    <col min="2316" max="2316" width="18" customWidth="1"/>
    <col min="2317" max="2317" width="9.42578125" customWidth="1"/>
    <col min="2318" max="2318" width="8.7109375" customWidth="1"/>
    <col min="2319" max="2319" width="9.28515625" customWidth="1"/>
    <col min="2320" max="2320" width="10.140625" customWidth="1"/>
    <col min="2321" max="2321" width="5.140625" customWidth="1"/>
    <col min="2322" max="2322" width="10.140625" customWidth="1"/>
    <col min="2323" max="2323" width="6.42578125" customWidth="1"/>
    <col min="2325" max="2325" width="1.28515625" customWidth="1"/>
    <col min="2326" max="2326" width="1.42578125" customWidth="1"/>
    <col min="2327" max="2327" width="8.28515625" customWidth="1"/>
    <col min="2329" max="2330" width="10.7109375" customWidth="1"/>
    <col min="2331" max="2331" width="10.28515625" customWidth="1"/>
    <col min="2332" max="2332" width="11.28515625" customWidth="1"/>
    <col min="2333" max="2333" width="7.7109375" customWidth="1"/>
    <col min="2334" max="2334" width="10.140625" customWidth="1"/>
    <col min="2335" max="2335" width="6.5703125" customWidth="1"/>
    <col min="2336" max="2336" width="1.140625" customWidth="1"/>
    <col min="2337" max="2337" width="24.5703125" customWidth="1"/>
    <col min="2338" max="2338" width="9.85546875" customWidth="1"/>
    <col min="2339" max="2339" width="10.7109375" customWidth="1"/>
    <col min="2340" max="2340" width="10.85546875" customWidth="1"/>
    <col min="2341" max="2341" width="11.140625" customWidth="1"/>
    <col min="2342" max="2342" width="9.85546875" customWidth="1"/>
    <col min="2343" max="2343" width="1" customWidth="1"/>
    <col min="2344" max="2344" width="16.5703125" customWidth="1"/>
    <col min="2345" max="2345" width="0.5703125" customWidth="1"/>
    <col min="2346" max="2346" width="0.7109375" customWidth="1"/>
    <col min="2347" max="2347" width="27.85546875" customWidth="1"/>
    <col min="2348" max="2348" width="0.85546875" customWidth="1"/>
    <col min="2349" max="2349" width="27.42578125" customWidth="1"/>
    <col min="2350" max="2350" width="14.7109375" customWidth="1"/>
    <col min="2351" max="2351" width="0.42578125" customWidth="1"/>
    <col min="2352" max="2352" width="0.7109375" customWidth="1"/>
    <col min="2353" max="2353" width="21.7109375" customWidth="1"/>
    <col min="2354" max="2354" width="1.28515625" customWidth="1"/>
    <col min="2355" max="2355" width="21.140625" customWidth="1"/>
    <col min="2561" max="2561" width="0.7109375" customWidth="1"/>
    <col min="2562" max="2563" width="1.5703125" customWidth="1"/>
    <col min="2564" max="2564" width="16.42578125" customWidth="1"/>
    <col min="2565" max="2567" width="10.42578125" customWidth="1"/>
    <col min="2568" max="2568" width="8.7109375" customWidth="1"/>
    <col min="2569" max="2569" width="0.7109375" customWidth="1"/>
    <col min="2570" max="2570" width="3.140625" customWidth="1"/>
    <col min="2571" max="2571" width="1.140625" customWidth="1"/>
    <col min="2572" max="2572" width="18" customWidth="1"/>
    <col min="2573" max="2573" width="9.42578125" customWidth="1"/>
    <col min="2574" max="2574" width="8.7109375" customWidth="1"/>
    <col min="2575" max="2575" width="9.28515625" customWidth="1"/>
    <col min="2576" max="2576" width="10.140625" customWidth="1"/>
    <col min="2577" max="2577" width="5.140625" customWidth="1"/>
    <col min="2578" max="2578" width="10.140625" customWidth="1"/>
    <col min="2579" max="2579" width="6.42578125" customWidth="1"/>
    <col min="2581" max="2581" width="1.28515625" customWidth="1"/>
    <col min="2582" max="2582" width="1.42578125" customWidth="1"/>
    <col min="2583" max="2583" width="8.28515625" customWidth="1"/>
    <col min="2585" max="2586" width="10.7109375" customWidth="1"/>
    <col min="2587" max="2587" width="10.28515625" customWidth="1"/>
    <col min="2588" max="2588" width="11.28515625" customWidth="1"/>
    <col min="2589" max="2589" width="7.7109375" customWidth="1"/>
    <col min="2590" max="2590" width="10.140625" customWidth="1"/>
    <col min="2591" max="2591" width="6.5703125" customWidth="1"/>
    <col min="2592" max="2592" width="1.140625" customWidth="1"/>
    <col min="2593" max="2593" width="24.5703125" customWidth="1"/>
    <col min="2594" max="2594" width="9.85546875" customWidth="1"/>
    <col min="2595" max="2595" width="10.7109375" customWidth="1"/>
    <col min="2596" max="2596" width="10.85546875" customWidth="1"/>
    <col min="2597" max="2597" width="11.140625" customWidth="1"/>
    <col min="2598" max="2598" width="9.85546875" customWidth="1"/>
    <col min="2599" max="2599" width="1" customWidth="1"/>
    <col min="2600" max="2600" width="16.5703125" customWidth="1"/>
    <col min="2601" max="2601" width="0.5703125" customWidth="1"/>
    <col min="2602" max="2602" width="0.7109375" customWidth="1"/>
    <col min="2603" max="2603" width="27.85546875" customWidth="1"/>
    <col min="2604" max="2604" width="0.85546875" customWidth="1"/>
    <col min="2605" max="2605" width="27.42578125" customWidth="1"/>
    <col min="2606" max="2606" width="14.7109375" customWidth="1"/>
    <col min="2607" max="2607" width="0.42578125" customWidth="1"/>
    <col min="2608" max="2608" width="0.7109375" customWidth="1"/>
    <col min="2609" max="2609" width="21.7109375" customWidth="1"/>
    <col min="2610" max="2610" width="1.28515625" customWidth="1"/>
    <col min="2611" max="2611" width="21.140625" customWidth="1"/>
    <col min="2817" max="2817" width="0.7109375" customWidth="1"/>
    <col min="2818" max="2819" width="1.5703125" customWidth="1"/>
    <col min="2820" max="2820" width="16.42578125" customWidth="1"/>
    <col min="2821" max="2823" width="10.42578125" customWidth="1"/>
    <col min="2824" max="2824" width="8.7109375" customWidth="1"/>
    <col min="2825" max="2825" width="0.7109375" customWidth="1"/>
    <col min="2826" max="2826" width="3.140625" customWidth="1"/>
    <col min="2827" max="2827" width="1.140625" customWidth="1"/>
    <col min="2828" max="2828" width="18" customWidth="1"/>
    <col min="2829" max="2829" width="9.42578125" customWidth="1"/>
    <col min="2830" max="2830" width="8.7109375" customWidth="1"/>
    <col min="2831" max="2831" width="9.28515625" customWidth="1"/>
    <col min="2832" max="2832" width="10.140625" customWidth="1"/>
    <col min="2833" max="2833" width="5.140625" customWidth="1"/>
    <col min="2834" max="2834" width="10.140625" customWidth="1"/>
    <col min="2835" max="2835" width="6.42578125" customWidth="1"/>
    <col min="2837" max="2837" width="1.28515625" customWidth="1"/>
    <col min="2838" max="2838" width="1.42578125" customWidth="1"/>
    <col min="2839" max="2839" width="8.28515625" customWidth="1"/>
    <col min="2841" max="2842" width="10.7109375" customWidth="1"/>
    <col min="2843" max="2843" width="10.28515625" customWidth="1"/>
    <col min="2844" max="2844" width="11.28515625" customWidth="1"/>
    <col min="2845" max="2845" width="7.7109375" customWidth="1"/>
    <col min="2846" max="2846" width="10.140625" customWidth="1"/>
    <col min="2847" max="2847" width="6.5703125" customWidth="1"/>
    <col min="2848" max="2848" width="1.140625" customWidth="1"/>
    <col min="2849" max="2849" width="24.5703125" customWidth="1"/>
    <col min="2850" max="2850" width="9.85546875" customWidth="1"/>
    <col min="2851" max="2851" width="10.7109375" customWidth="1"/>
    <col min="2852" max="2852" width="10.85546875" customWidth="1"/>
    <col min="2853" max="2853" width="11.140625" customWidth="1"/>
    <col min="2854" max="2854" width="9.85546875" customWidth="1"/>
    <col min="2855" max="2855" width="1" customWidth="1"/>
    <col min="2856" max="2856" width="16.5703125" customWidth="1"/>
    <col min="2857" max="2857" width="0.5703125" customWidth="1"/>
    <col min="2858" max="2858" width="0.7109375" customWidth="1"/>
    <col min="2859" max="2859" width="27.85546875" customWidth="1"/>
    <col min="2860" max="2860" width="0.85546875" customWidth="1"/>
    <col min="2861" max="2861" width="27.42578125" customWidth="1"/>
    <col min="2862" max="2862" width="14.7109375" customWidth="1"/>
    <col min="2863" max="2863" width="0.42578125" customWidth="1"/>
    <col min="2864" max="2864" width="0.7109375" customWidth="1"/>
    <col min="2865" max="2865" width="21.7109375" customWidth="1"/>
    <col min="2866" max="2866" width="1.28515625" customWidth="1"/>
    <col min="2867" max="2867" width="21.140625" customWidth="1"/>
    <col min="3073" max="3073" width="0.7109375" customWidth="1"/>
    <col min="3074" max="3075" width="1.5703125" customWidth="1"/>
    <col min="3076" max="3076" width="16.42578125" customWidth="1"/>
    <col min="3077" max="3079" width="10.42578125" customWidth="1"/>
    <col min="3080" max="3080" width="8.7109375" customWidth="1"/>
    <col min="3081" max="3081" width="0.7109375" customWidth="1"/>
    <col min="3082" max="3082" width="3.140625" customWidth="1"/>
    <col min="3083" max="3083" width="1.140625" customWidth="1"/>
    <col min="3084" max="3084" width="18" customWidth="1"/>
    <col min="3085" max="3085" width="9.42578125" customWidth="1"/>
    <col min="3086" max="3086" width="8.7109375" customWidth="1"/>
    <col min="3087" max="3087" width="9.28515625" customWidth="1"/>
    <col min="3088" max="3088" width="10.140625" customWidth="1"/>
    <col min="3089" max="3089" width="5.140625" customWidth="1"/>
    <col min="3090" max="3090" width="10.140625" customWidth="1"/>
    <col min="3091" max="3091" width="6.42578125" customWidth="1"/>
    <col min="3093" max="3093" width="1.28515625" customWidth="1"/>
    <col min="3094" max="3094" width="1.42578125" customWidth="1"/>
    <col min="3095" max="3095" width="8.28515625" customWidth="1"/>
    <col min="3097" max="3098" width="10.7109375" customWidth="1"/>
    <col min="3099" max="3099" width="10.28515625" customWidth="1"/>
    <col min="3100" max="3100" width="11.28515625" customWidth="1"/>
    <col min="3101" max="3101" width="7.7109375" customWidth="1"/>
    <col min="3102" max="3102" width="10.140625" customWidth="1"/>
    <col min="3103" max="3103" width="6.5703125" customWidth="1"/>
    <col min="3104" max="3104" width="1.140625" customWidth="1"/>
    <col min="3105" max="3105" width="24.5703125" customWidth="1"/>
    <col min="3106" max="3106" width="9.85546875" customWidth="1"/>
    <col min="3107" max="3107" width="10.7109375" customWidth="1"/>
    <col min="3108" max="3108" width="10.85546875" customWidth="1"/>
    <col min="3109" max="3109" width="11.140625" customWidth="1"/>
    <col min="3110" max="3110" width="9.85546875" customWidth="1"/>
    <col min="3111" max="3111" width="1" customWidth="1"/>
    <col min="3112" max="3112" width="16.5703125" customWidth="1"/>
    <col min="3113" max="3113" width="0.5703125" customWidth="1"/>
    <col min="3114" max="3114" width="0.7109375" customWidth="1"/>
    <col min="3115" max="3115" width="27.85546875" customWidth="1"/>
    <col min="3116" max="3116" width="0.85546875" customWidth="1"/>
    <col min="3117" max="3117" width="27.42578125" customWidth="1"/>
    <col min="3118" max="3118" width="14.7109375" customWidth="1"/>
    <col min="3119" max="3119" width="0.42578125" customWidth="1"/>
    <col min="3120" max="3120" width="0.7109375" customWidth="1"/>
    <col min="3121" max="3121" width="21.7109375" customWidth="1"/>
    <col min="3122" max="3122" width="1.28515625" customWidth="1"/>
    <col min="3123" max="3123" width="21.140625" customWidth="1"/>
    <col min="3329" max="3329" width="0.7109375" customWidth="1"/>
    <col min="3330" max="3331" width="1.5703125" customWidth="1"/>
    <col min="3332" max="3332" width="16.42578125" customWidth="1"/>
    <col min="3333" max="3335" width="10.42578125" customWidth="1"/>
    <col min="3336" max="3336" width="8.7109375" customWidth="1"/>
    <col min="3337" max="3337" width="0.7109375" customWidth="1"/>
    <col min="3338" max="3338" width="3.140625" customWidth="1"/>
    <col min="3339" max="3339" width="1.140625" customWidth="1"/>
    <col min="3340" max="3340" width="18" customWidth="1"/>
    <col min="3341" max="3341" width="9.42578125" customWidth="1"/>
    <col min="3342" max="3342" width="8.7109375" customWidth="1"/>
    <col min="3343" max="3343" width="9.28515625" customWidth="1"/>
    <col min="3344" max="3344" width="10.140625" customWidth="1"/>
    <col min="3345" max="3345" width="5.140625" customWidth="1"/>
    <col min="3346" max="3346" width="10.140625" customWidth="1"/>
    <col min="3347" max="3347" width="6.42578125" customWidth="1"/>
    <col min="3349" max="3349" width="1.28515625" customWidth="1"/>
    <col min="3350" max="3350" width="1.42578125" customWidth="1"/>
    <col min="3351" max="3351" width="8.28515625" customWidth="1"/>
    <col min="3353" max="3354" width="10.7109375" customWidth="1"/>
    <col min="3355" max="3355" width="10.28515625" customWidth="1"/>
    <col min="3356" max="3356" width="11.28515625" customWidth="1"/>
    <col min="3357" max="3357" width="7.7109375" customWidth="1"/>
    <col min="3358" max="3358" width="10.140625" customWidth="1"/>
    <col min="3359" max="3359" width="6.5703125" customWidth="1"/>
    <col min="3360" max="3360" width="1.140625" customWidth="1"/>
    <col min="3361" max="3361" width="24.5703125" customWidth="1"/>
    <col min="3362" max="3362" width="9.85546875" customWidth="1"/>
    <col min="3363" max="3363" width="10.7109375" customWidth="1"/>
    <col min="3364" max="3364" width="10.85546875" customWidth="1"/>
    <col min="3365" max="3365" width="11.140625" customWidth="1"/>
    <col min="3366" max="3366" width="9.85546875" customWidth="1"/>
    <col min="3367" max="3367" width="1" customWidth="1"/>
    <col min="3368" max="3368" width="16.5703125" customWidth="1"/>
    <col min="3369" max="3369" width="0.5703125" customWidth="1"/>
    <col min="3370" max="3370" width="0.7109375" customWidth="1"/>
    <col min="3371" max="3371" width="27.85546875" customWidth="1"/>
    <col min="3372" max="3372" width="0.85546875" customWidth="1"/>
    <col min="3373" max="3373" width="27.42578125" customWidth="1"/>
    <col min="3374" max="3374" width="14.7109375" customWidth="1"/>
    <col min="3375" max="3375" width="0.42578125" customWidth="1"/>
    <col min="3376" max="3376" width="0.7109375" customWidth="1"/>
    <col min="3377" max="3377" width="21.7109375" customWidth="1"/>
    <col min="3378" max="3378" width="1.28515625" customWidth="1"/>
    <col min="3379" max="3379" width="21.140625" customWidth="1"/>
    <col min="3585" max="3585" width="0.7109375" customWidth="1"/>
    <col min="3586" max="3587" width="1.5703125" customWidth="1"/>
    <col min="3588" max="3588" width="16.42578125" customWidth="1"/>
    <col min="3589" max="3591" width="10.42578125" customWidth="1"/>
    <col min="3592" max="3592" width="8.7109375" customWidth="1"/>
    <col min="3593" max="3593" width="0.7109375" customWidth="1"/>
    <col min="3594" max="3594" width="3.140625" customWidth="1"/>
    <col min="3595" max="3595" width="1.140625" customWidth="1"/>
    <col min="3596" max="3596" width="18" customWidth="1"/>
    <col min="3597" max="3597" width="9.42578125" customWidth="1"/>
    <col min="3598" max="3598" width="8.7109375" customWidth="1"/>
    <col min="3599" max="3599" width="9.28515625" customWidth="1"/>
    <col min="3600" max="3600" width="10.140625" customWidth="1"/>
    <col min="3601" max="3601" width="5.140625" customWidth="1"/>
    <col min="3602" max="3602" width="10.140625" customWidth="1"/>
    <col min="3603" max="3603" width="6.42578125" customWidth="1"/>
    <col min="3605" max="3605" width="1.28515625" customWidth="1"/>
    <col min="3606" max="3606" width="1.42578125" customWidth="1"/>
    <col min="3607" max="3607" width="8.28515625" customWidth="1"/>
    <col min="3609" max="3610" width="10.7109375" customWidth="1"/>
    <col min="3611" max="3611" width="10.28515625" customWidth="1"/>
    <col min="3612" max="3612" width="11.28515625" customWidth="1"/>
    <col min="3613" max="3613" width="7.7109375" customWidth="1"/>
    <col min="3614" max="3614" width="10.140625" customWidth="1"/>
    <col min="3615" max="3615" width="6.5703125" customWidth="1"/>
    <col min="3616" max="3616" width="1.140625" customWidth="1"/>
    <col min="3617" max="3617" width="24.5703125" customWidth="1"/>
    <col min="3618" max="3618" width="9.85546875" customWidth="1"/>
    <col min="3619" max="3619" width="10.7109375" customWidth="1"/>
    <col min="3620" max="3620" width="10.85546875" customWidth="1"/>
    <col min="3621" max="3621" width="11.140625" customWidth="1"/>
    <col min="3622" max="3622" width="9.85546875" customWidth="1"/>
    <col min="3623" max="3623" width="1" customWidth="1"/>
    <col min="3624" max="3624" width="16.5703125" customWidth="1"/>
    <col min="3625" max="3625" width="0.5703125" customWidth="1"/>
    <col min="3626" max="3626" width="0.7109375" customWidth="1"/>
    <col min="3627" max="3627" width="27.85546875" customWidth="1"/>
    <col min="3628" max="3628" width="0.85546875" customWidth="1"/>
    <col min="3629" max="3629" width="27.42578125" customWidth="1"/>
    <col min="3630" max="3630" width="14.7109375" customWidth="1"/>
    <col min="3631" max="3631" width="0.42578125" customWidth="1"/>
    <col min="3632" max="3632" width="0.7109375" customWidth="1"/>
    <col min="3633" max="3633" width="21.7109375" customWidth="1"/>
    <col min="3634" max="3634" width="1.28515625" customWidth="1"/>
    <col min="3635" max="3635" width="21.140625" customWidth="1"/>
    <col min="3841" max="3841" width="0.7109375" customWidth="1"/>
    <col min="3842" max="3843" width="1.5703125" customWidth="1"/>
    <col min="3844" max="3844" width="16.42578125" customWidth="1"/>
    <col min="3845" max="3847" width="10.42578125" customWidth="1"/>
    <col min="3848" max="3848" width="8.7109375" customWidth="1"/>
    <col min="3849" max="3849" width="0.7109375" customWidth="1"/>
    <col min="3850" max="3850" width="3.140625" customWidth="1"/>
    <col min="3851" max="3851" width="1.140625" customWidth="1"/>
    <col min="3852" max="3852" width="18" customWidth="1"/>
    <col min="3853" max="3853" width="9.42578125" customWidth="1"/>
    <col min="3854" max="3854" width="8.7109375" customWidth="1"/>
    <col min="3855" max="3855" width="9.28515625" customWidth="1"/>
    <col min="3856" max="3856" width="10.140625" customWidth="1"/>
    <col min="3857" max="3857" width="5.140625" customWidth="1"/>
    <col min="3858" max="3858" width="10.140625" customWidth="1"/>
    <col min="3859" max="3859" width="6.42578125" customWidth="1"/>
    <col min="3861" max="3861" width="1.28515625" customWidth="1"/>
    <col min="3862" max="3862" width="1.42578125" customWidth="1"/>
    <col min="3863" max="3863" width="8.28515625" customWidth="1"/>
    <col min="3865" max="3866" width="10.7109375" customWidth="1"/>
    <col min="3867" max="3867" width="10.28515625" customWidth="1"/>
    <col min="3868" max="3868" width="11.28515625" customWidth="1"/>
    <col min="3869" max="3869" width="7.7109375" customWidth="1"/>
    <col min="3870" max="3870" width="10.140625" customWidth="1"/>
    <col min="3871" max="3871" width="6.5703125" customWidth="1"/>
    <col min="3872" max="3872" width="1.140625" customWidth="1"/>
    <col min="3873" max="3873" width="24.5703125" customWidth="1"/>
    <col min="3874" max="3874" width="9.85546875" customWidth="1"/>
    <col min="3875" max="3875" width="10.7109375" customWidth="1"/>
    <col min="3876" max="3876" width="10.85546875" customWidth="1"/>
    <col min="3877" max="3877" width="11.140625" customWidth="1"/>
    <col min="3878" max="3878" width="9.85546875" customWidth="1"/>
    <col min="3879" max="3879" width="1" customWidth="1"/>
    <col min="3880" max="3880" width="16.5703125" customWidth="1"/>
    <col min="3881" max="3881" width="0.5703125" customWidth="1"/>
    <col min="3882" max="3882" width="0.7109375" customWidth="1"/>
    <col min="3883" max="3883" width="27.85546875" customWidth="1"/>
    <col min="3884" max="3884" width="0.85546875" customWidth="1"/>
    <col min="3885" max="3885" width="27.42578125" customWidth="1"/>
    <col min="3886" max="3886" width="14.7109375" customWidth="1"/>
    <col min="3887" max="3887" width="0.42578125" customWidth="1"/>
    <col min="3888" max="3888" width="0.7109375" customWidth="1"/>
    <col min="3889" max="3889" width="21.7109375" customWidth="1"/>
    <col min="3890" max="3890" width="1.28515625" customWidth="1"/>
    <col min="3891" max="3891" width="21.140625" customWidth="1"/>
    <col min="4097" max="4097" width="0.7109375" customWidth="1"/>
    <col min="4098" max="4099" width="1.5703125" customWidth="1"/>
    <col min="4100" max="4100" width="16.42578125" customWidth="1"/>
    <col min="4101" max="4103" width="10.42578125" customWidth="1"/>
    <col min="4104" max="4104" width="8.7109375" customWidth="1"/>
    <col min="4105" max="4105" width="0.7109375" customWidth="1"/>
    <col min="4106" max="4106" width="3.140625" customWidth="1"/>
    <col min="4107" max="4107" width="1.140625" customWidth="1"/>
    <col min="4108" max="4108" width="18" customWidth="1"/>
    <col min="4109" max="4109" width="9.42578125" customWidth="1"/>
    <col min="4110" max="4110" width="8.7109375" customWidth="1"/>
    <col min="4111" max="4111" width="9.28515625" customWidth="1"/>
    <col min="4112" max="4112" width="10.140625" customWidth="1"/>
    <col min="4113" max="4113" width="5.140625" customWidth="1"/>
    <col min="4114" max="4114" width="10.140625" customWidth="1"/>
    <col min="4115" max="4115" width="6.42578125" customWidth="1"/>
    <col min="4117" max="4117" width="1.28515625" customWidth="1"/>
    <col min="4118" max="4118" width="1.42578125" customWidth="1"/>
    <col min="4119" max="4119" width="8.28515625" customWidth="1"/>
    <col min="4121" max="4122" width="10.7109375" customWidth="1"/>
    <col min="4123" max="4123" width="10.28515625" customWidth="1"/>
    <col min="4124" max="4124" width="11.28515625" customWidth="1"/>
    <col min="4125" max="4125" width="7.7109375" customWidth="1"/>
    <col min="4126" max="4126" width="10.140625" customWidth="1"/>
    <col min="4127" max="4127" width="6.5703125" customWidth="1"/>
    <col min="4128" max="4128" width="1.140625" customWidth="1"/>
    <col min="4129" max="4129" width="24.5703125" customWidth="1"/>
    <col min="4130" max="4130" width="9.85546875" customWidth="1"/>
    <col min="4131" max="4131" width="10.7109375" customWidth="1"/>
    <col min="4132" max="4132" width="10.85546875" customWidth="1"/>
    <col min="4133" max="4133" width="11.140625" customWidth="1"/>
    <col min="4134" max="4134" width="9.85546875" customWidth="1"/>
    <col min="4135" max="4135" width="1" customWidth="1"/>
    <col min="4136" max="4136" width="16.5703125" customWidth="1"/>
    <col min="4137" max="4137" width="0.5703125" customWidth="1"/>
    <col min="4138" max="4138" width="0.7109375" customWidth="1"/>
    <col min="4139" max="4139" width="27.85546875" customWidth="1"/>
    <col min="4140" max="4140" width="0.85546875" customWidth="1"/>
    <col min="4141" max="4141" width="27.42578125" customWidth="1"/>
    <col min="4142" max="4142" width="14.7109375" customWidth="1"/>
    <col min="4143" max="4143" width="0.42578125" customWidth="1"/>
    <col min="4144" max="4144" width="0.7109375" customWidth="1"/>
    <col min="4145" max="4145" width="21.7109375" customWidth="1"/>
    <col min="4146" max="4146" width="1.28515625" customWidth="1"/>
    <col min="4147" max="4147" width="21.140625" customWidth="1"/>
    <col min="4353" max="4353" width="0.7109375" customWidth="1"/>
    <col min="4354" max="4355" width="1.5703125" customWidth="1"/>
    <col min="4356" max="4356" width="16.42578125" customWidth="1"/>
    <col min="4357" max="4359" width="10.42578125" customWidth="1"/>
    <col min="4360" max="4360" width="8.7109375" customWidth="1"/>
    <col min="4361" max="4361" width="0.7109375" customWidth="1"/>
    <col min="4362" max="4362" width="3.140625" customWidth="1"/>
    <col min="4363" max="4363" width="1.140625" customWidth="1"/>
    <col min="4364" max="4364" width="18" customWidth="1"/>
    <col min="4365" max="4365" width="9.42578125" customWidth="1"/>
    <col min="4366" max="4366" width="8.7109375" customWidth="1"/>
    <col min="4367" max="4367" width="9.28515625" customWidth="1"/>
    <col min="4368" max="4368" width="10.140625" customWidth="1"/>
    <col min="4369" max="4369" width="5.140625" customWidth="1"/>
    <col min="4370" max="4370" width="10.140625" customWidth="1"/>
    <col min="4371" max="4371" width="6.42578125" customWidth="1"/>
    <col min="4373" max="4373" width="1.28515625" customWidth="1"/>
    <col min="4374" max="4374" width="1.42578125" customWidth="1"/>
    <col min="4375" max="4375" width="8.28515625" customWidth="1"/>
    <col min="4377" max="4378" width="10.7109375" customWidth="1"/>
    <col min="4379" max="4379" width="10.28515625" customWidth="1"/>
    <col min="4380" max="4380" width="11.28515625" customWidth="1"/>
    <col min="4381" max="4381" width="7.7109375" customWidth="1"/>
    <col min="4382" max="4382" width="10.140625" customWidth="1"/>
    <col min="4383" max="4383" width="6.5703125" customWidth="1"/>
    <col min="4384" max="4384" width="1.140625" customWidth="1"/>
    <col min="4385" max="4385" width="24.5703125" customWidth="1"/>
    <col min="4386" max="4386" width="9.85546875" customWidth="1"/>
    <col min="4387" max="4387" width="10.7109375" customWidth="1"/>
    <col min="4388" max="4388" width="10.85546875" customWidth="1"/>
    <col min="4389" max="4389" width="11.140625" customWidth="1"/>
    <col min="4390" max="4390" width="9.85546875" customWidth="1"/>
    <col min="4391" max="4391" width="1" customWidth="1"/>
    <col min="4392" max="4392" width="16.5703125" customWidth="1"/>
    <col min="4393" max="4393" width="0.5703125" customWidth="1"/>
    <col min="4394" max="4394" width="0.7109375" customWidth="1"/>
    <col min="4395" max="4395" width="27.85546875" customWidth="1"/>
    <col min="4396" max="4396" width="0.85546875" customWidth="1"/>
    <col min="4397" max="4397" width="27.42578125" customWidth="1"/>
    <col min="4398" max="4398" width="14.7109375" customWidth="1"/>
    <col min="4399" max="4399" width="0.42578125" customWidth="1"/>
    <col min="4400" max="4400" width="0.7109375" customWidth="1"/>
    <col min="4401" max="4401" width="21.7109375" customWidth="1"/>
    <col min="4402" max="4402" width="1.28515625" customWidth="1"/>
    <col min="4403" max="4403" width="21.140625" customWidth="1"/>
    <col min="4609" max="4609" width="0.7109375" customWidth="1"/>
    <col min="4610" max="4611" width="1.5703125" customWidth="1"/>
    <col min="4612" max="4612" width="16.42578125" customWidth="1"/>
    <col min="4613" max="4615" width="10.42578125" customWidth="1"/>
    <col min="4616" max="4616" width="8.7109375" customWidth="1"/>
    <col min="4617" max="4617" width="0.7109375" customWidth="1"/>
    <col min="4618" max="4618" width="3.140625" customWidth="1"/>
    <col min="4619" max="4619" width="1.140625" customWidth="1"/>
    <col min="4620" max="4620" width="18" customWidth="1"/>
    <col min="4621" max="4621" width="9.42578125" customWidth="1"/>
    <col min="4622" max="4622" width="8.7109375" customWidth="1"/>
    <col min="4623" max="4623" width="9.28515625" customWidth="1"/>
    <col min="4624" max="4624" width="10.140625" customWidth="1"/>
    <col min="4625" max="4625" width="5.140625" customWidth="1"/>
    <col min="4626" max="4626" width="10.140625" customWidth="1"/>
    <col min="4627" max="4627" width="6.42578125" customWidth="1"/>
    <col min="4629" max="4629" width="1.28515625" customWidth="1"/>
    <col min="4630" max="4630" width="1.42578125" customWidth="1"/>
    <col min="4631" max="4631" width="8.28515625" customWidth="1"/>
    <col min="4633" max="4634" width="10.7109375" customWidth="1"/>
    <col min="4635" max="4635" width="10.28515625" customWidth="1"/>
    <col min="4636" max="4636" width="11.28515625" customWidth="1"/>
    <col min="4637" max="4637" width="7.7109375" customWidth="1"/>
    <col min="4638" max="4638" width="10.140625" customWidth="1"/>
    <col min="4639" max="4639" width="6.5703125" customWidth="1"/>
    <col min="4640" max="4640" width="1.140625" customWidth="1"/>
    <col min="4641" max="4641" width="24.5703125" customWidth="1"/>
    <col min="4642" max="4642" width="9.85546875" customWidth="1"/>
    <col min="4643" max="4643" width="10.7109375" customWidth="1"/>
    <col min="4644" max="4644" width="10.85546875" customWidth="1"/>
    <col min="4645" max="4645" width="11.140625" customWidth="1"/>
    <col min="4646" max="4646" width="9.85546875" customWidth="1"/>
    <col min="4647" max="4647" width="1" customWidth="1"/>
    <col min="4648" max="4648" width="16.5703125" customWidth="1"/>
    <col min="4649" max="4649" width="0.5703125" customWidth="1"/>
    <col min="4650" max="4650" width="0.7109375" customWidth="1"/>
    <col min="4651" max="4651" width="27.85546875" customWidth="1"/>
    <col min="4652" max="4652" width="0.85546875" customWidth="1"/>
    <col min="4653" max="4653" width="27.42578125" customWidth="1"/>
    <col min="4654" max="4654" width="14.7109375" customWidth="1"/>
    <col min="4655" max="4655" width="0.42578125" customWidth="1"/>
    <col min="4656" max="4656" width="0.7109375" customWidth="1"/>
    <col min="4657" max="4657" width="21.7109375" customWidth="1"/>
    <col min="4658" max="4658" width="1.28515625" customWidth="1"/>
    <col min="4659" max="4659" width="21.140625" customWidth="1"/>
    <col min="4865" max="4865" width="0.7109375" customWidth="1"/>
    <col min="4866" max="4867" width="1.5703125" customWidth="1"/>
    <col min="4868" max="4868" width="16.42578125" customWidth="1"/>
    <col min="4869" max="4871" width="10.42578125" customWidth="1"/>
    <col min="4872" max="4872" width="8.7109375" customWidth="1"/>
    <col min="4873" max="4873" width="0.7109375" customWidth="1"/>
    <col min="4874" max="4874" width="3.140625" customWidth="1"/>
    <col min="4875" max="4875" width="1.140625" customWidth="1"/>
    <col min="4876" max="4876" width="18" customWidth="1"/>
    <col min="4877" max="4877" width="9.42578125" customWidth="1"/>
    <col min="4878" max="4878" width="8.7109375" customWidth="1"/>
    <col min="4879" max="4879" width="9.28515625" customWidth="1"/>
    <col min="4880" max="4880" width="10.140625" customWidth="1"/>
    <col min="4881" max="4881" width="5.140625" customWidth="1"/>
    <col min="4882" max="4882" width="10.140625" customWidth="1"/>
    <col min="4883" max="4883" width="6.42578125" customWidth="1"/>
    <col min="4885" max="4885" width="1.28515625" customWidth="1"/>
    <col min="4886" max="4886" width="1.42578125" customWidth="1"/>
    <col min="4887" max="4887" width="8.28515625" customWidth="1"/>
    <col min="4889" max="4890" width="10.7109375" customWidth="1"/>
    <col min="4891" max="4891" width="10.28515625" customWidth="1"/>
    <col min="4892" max="4892" width="11.28515625" customWidth="1"/>
    <col min="4893" max="4893" width="7.7109375" customWidth="1"/>
    <col min="4894" max="4894" width="10.140625" customWidth="1"/>
    <col min="4895" max="4895" width="6.5703125" customWidth="1"/>
    <col min="4896" max="4896" width="1.140625" customWidth="1"/>
    <col min="4897" max="4897" width="24.5703125" customWidth="1"/>
    <col min="4898" max="4898" width="9.85546875" customWidth="1"/>
    <col min="4899" max="4899" width="10.7109375" customWidth="1"/>
    <col min="4900" max="4900" width="10.85546875" customWidth="1"/>
    <col min="4901" max="4901" width="11.140625" customWidth="1"/>
    <col min="4902" max="4902" width="9.85546875" customWidth="1"/>
    <col min="4903" max="4903" width="1" customWidth="1"/>
    <col min="4904" max="4904" width="16.5703125" customWidth="1"/>
    <col min="4905" max="4905" width="0.5703125" customWidth="1"/>
    <col min="4906" max="4906" width="0.7109375" customWidth="1"/>
    <col min="4907" max="4907" width="27.85546875" customWidth="1"/>
    <col min="4908" max="4908" width="0.85546875" customWidth="1"/>
    <col min="4909" max="4909" width="27.42578125" customWidth="1"/>
    <col min="4910" max="4910" width="14.7109375" customWidth="1"/>
    <col min="4911" max="4911" width="0.42578125" customWidth="1"/>
    <col min="4912" max="4912" width="0.7109375" customWidth="1"/>
    <col min="4913" max="4913" width="21.7109375" customWidth="1"/>
    <col min="4914" max="4914" width="1.28515625" customWidth="1"/>
    <col min="4915" max="4915" width="21.140625" customWidth="1"/>
    <col min="5121" max="5121" width="0.7109375" customWidth="1"/>
    <col min="5122" max="5123" width="1.5703125" customWidth="1"/>
    <col min="5124" max="5124" width="16.42578125" customWidth="1"/>
    <col min="5125" max="5127" width="10.42578125" customWidth="1"/>
    <col min="5128" max="5128" width="8.7109375" customWidth="1"/>
    <col min="5129" max="5129" width="0.7109375" customWidth="1"/>
    <col min="5130" max="5130" width="3.140625" customWidth="1"/>
    <col min="5131" max="5131" width="1.140625" customWidth="1"/>
    <col min="5132" max="5132" width="18" customWidth="1"/>
    <col min="5133" max="5133" width="9.42578125" customWidth="1"/>
    <col min="5134" max="5134" width="8.7109375" customWidth="1"/>
    <col min="5135" max="5135" width="9.28515625" customWidth="1"/>
    <col min="5136" max="5136" width="10.140625" customWidth="1"/>
    <col min="5137" max="5137" width="5.140625" customWidth="1"/>
    <col min="5138" max="5138" width="10.140625" customWidth="1"/>
    <col min="5139" max="5139" width="6.42578125" customWidth="1"/>
    <col min="5141" max="5141" width="1.28515625" customWidth="1"/>
    <col min="5142" max="5142" width="1.42578125" customWidth="1"/>
    <col min="5143" max="5143" width="8.28515625" customWidth="1"/>
    <col min="5145" max="5146" width="10.7109375" customWidth="1"/>
    <col min="5147" max="5147" width="10.28515625" customWidth="1"/>
    <col min="5148" max="5148" width="11.28515625" customWidth="1"/>
    <col min="5149" max="5149" width="7.7109375" customWidth="1"/>
    <col min="5150" max="5150" width="10.140625" customWidth="1"/>
    <col min="5151" max="5151" width="6.5703125" customWidth="1"/>
    <col min="5152" max="5152" width="1.140625" customWidth="1"/>
    <col min="5153" max="5153" width="24.5703125" customWidth="1"/>
    <col min="5154" max="5154" width="9.85546875" customWidth="1"/>
    <col min="5155" max="5155" width="10.7109375" customWidth="1"/>
    <col min="5156" max="5156" width="10.85546875" customWidth="1"/>
    <col min="5157" max="5157" width="11.140625" customWidth="1"/>
    <col min="5158" max="5158" width="9.85546875" customWidth="1"/>
    <col min="5159" max="5159" width="1" customWidth="1"/>
    <col min="5160" max="5160" width="16.5703125" customWidth="1"/>
    <col min="5161" max="5161" width="0.5703125" customWidth="1"/>
    <col min="5162" max="5162" width="0.7109375" customWidth="1"/>
    <col min="5163" max="5163" width="27.85546875" customWidth="1"/>
    <col min="5164" max="5164" width="0.85546875" customWidth="1"/>
    <col min="5165" max="5165" width="27.42578125" customWidth="1"/>
    <col min="5166" max="5166" width="14.7109375" customWidth="1"/>
    <col min="5167" max="5167" width="0.42578125" customWidth="1"/>
    <col min="5168" max="5168" width="0.7109375" customWidth="1"/>
    <col min="5169" max="5169" width="21.7109375" customWidth="1"/>
    <col min="5170" max="5170" width="1.28515625" customWidth="1"/>
    <col min="5171" max="5171" width="21.140625" customWidth="1"/>
    <col min="5377" max="5377" width="0.7109375" customWidth="1"/>
    <col min="5378" max="5379" width="1.5703125" customWidth="1"/>
    <col min="5380" max="5380" width="16.42578125" customWidth="1"/>
    <col min="5381" max="5383" width="10.42578125" customWidth="1"/>
    <col min="5384" max="5384" width="8.7109375" customWidth="1"/>
    <col min="5385" max="5385" width="0.7109375" customWidth="1"/>
    <col min="5386" max="5386" width="3.140625" customWidth="1"/>
    <col min="5387" max="5387" width="1.140625" customWidth="1"/>
    <col min="5388" max="5388" width="18" customWidth="1"/>
    <col min="5389" max="5389" width="9.42578125" customWidth="1"/>
    <col min="5390" max="5390" width="8.7109375" customWidth="1"/>
    <col min="5391" max="5391" width="9.28515625" customWidth="1"/>
    <col min="5392" max="5392" width="10.140625" customWidth="1"/>
    <col min="5393" max="5393" width="5.140625" customWidth="1"/>
    <col min="5394" max="5394" width="10.140625" customWidth="1"/>
    <col min="5395" max="5395" width="6.42578125" customWidth="1"/>
    <col min="5397" max="5397" width="1.28515625" customWidth="1"/>
    <col min="5398" max="5398" width="1.42578125" customWidth="1"/>
    <col min="5399" max="5399" width="8.28515625" customWidth="1"/>
    <col min="5401" max="5402" width="10.7109375" customWidth="1"/>
    <col min="5403" max="5403" width="10.28515625" customWidth="1"/>
    <col min="5404" max="5404" width="11.28515625" customWidth="1"/>
    <col min="5405" max="5405" width="7.7109375" customWidth="1"/>
    <col min="5406" max="5406" width="10.140625" customWidth="1"/>
    <col min="5407" max="5407" width="6.5703125" customWidth="1"/>
    <col min="5408" max="5408" width="1.140625" customWidth="1"/>
    <col min="5409" max="5409" width="24.5703125" customWidth="1"/>
    <col min="5410" max="5410" width="9.85546875" customWidth="1"/>
    <col min="5411" max="5411" width="10.7109375" customWidth="1"/>
    <col min="5412" max="5412" width="10.85546875" customWidth="1"/>
    <col min="5413" max="5413" width="11.140625" customWidth="1"/>
    <col min="5414" max="5414" width="9.85546875" customWidth="1"/>
    <col min="5415" max="5415" width="1" customWidth="1"/>
    <col min="5416" max="5416" width="16.5703125" customWidth="1"/>
    <col min="5417" max="5417" width="0.5703125" customWidth="1"/>
    <col min="5418" max="5418" width="0.7109375" customWidth="1"/>
    <col min="5419" max="5419" width="27.85546875" customWidth="1"/>
    <col min="5420" max="5420" width="0.85546875" customWidth="1"/>
    <col min="5421" max="5421" width="27.42578125" customWidth="1"/>
    <col min="5422" max="5422" width="14.7109375" customWidth="1"/>
    <col min="5423" max="5423" width="0.42578125" customWidth="1"/>
    <col min="5424" max="5424" width="0.7109375" customWidth="1"/>
    <col min="5425" max="5425" width="21.7109375" customWidth="1"/>
    <col min="5426" max="5426" width="1.28515625" customWidth="1"/>
    <col min="5427" max="5427" width="21.140625" customWidth="1"/>
    <col min="5633" max="5633" width="0.7109375" customWidth="1"/>
    <col min="5634" max="5635" width="1.5703125" customWidth="1"/>
    <col min="5636" max="5636" width="16.42578125" customWidth="1"/>
    <col min="5637" max="5639" width="10.42578125" customWidth="1"/>
    <col min="5640" max="5640" width="8.7109375" customWidth="1"/>
    <col min="5641" max="5641" width="0.7109375" customWidth="1"/>
    <col min="5642" max="5642" width="3.140625" customWidth="1"/>
    <col min="5643" max="5643" width="1.140625" customWidth="1"/>
    <col min="5644" max="5644" width="18" customWidth="1"/>
    <col min="5645" max="5645" width="9.42578125" customWidth="1"/>
    <col min="5646" max="5646" width="8.7109375" customWidth="1"/>
    <col min="5647" max="5647" width="9.28515625" customWidth="1"/>
    <col min="5648" max="5648" width="10.140625" customWidth="1"/>
    <col min="5649" max="5649" width="5.140625" customWidth="1"/>
    <col min="5650" max="5650" width="10.140625" customWidth="1"/>
    <col min="5651" max="5651" width="6.42578125" customWidth="1"/>
    <col min="5653" max="5653" width="1.28515625" customWidth="1"/>
    <col min="5654" max="5654" width="1.42578125" customWidth="1"/>
    <col min="5655" max="5655" width="8.28515625" customWidth="1"/>
    <col min="5657" max="5658" width="10.7109375" customWidth="1"/>
    <col min="5659" max="5659" width="10.28515625" customWidth="1"/>
    <col min="5660" max="5660" width="11.28515625" customWidth="1"/>
    <col min="5661" max="5661" width="7.7109375" customWidth="1"/>
    <col min="5662" max="5662" width="10.140625" customWidth="1"/>
    <col min="5663" max="5663" width="6.5703125" customWidth="1"/>
    <col min="5664" max="5664" width="1.140625" customWidth="1"/>
    <col min="5665" max="5665" width="24.5703125" customWidth="1"/>
    <col min="5666" max="5666" width="9.85546875" customWidth="1"/>
    <col min="5667" max="5667" width="10.7109375" customWidth="1"/>
    <col min="5668" max="5668" width="10.85546875" customWidth="1"/>
    <col min="5669" max="5669" width="11.140625" customWidth="1"/>
    <col min="5670" max="5670" width="9.85546875" customWidth="1"/>
    <col min="5671" max="5671" width="1" customWidth="1"/>
    <col min="5672" max="5672" width="16.5703125" customWidth="1"/>
    <col min="5673" max="5673" width="0.5703125" customWidth="1"/>
    <col min="5674" max="5674" width="0.7109375" customWidth="1"/>
    <col min="5675" max="5675" width="27.85546875" customWidth="1"/>
    <col min="5676" max="5676" width="0.85546875" customWidth="1"/>
    <col min="5677" max="5677" width="27.42578125" customWidth="1"/>
    <col min="5678" max="5678" width="14.7109375" customWidth="1"/>
    <col min="5679" max="5679" width="0.42578125" customWidth="1"/>
    <col min="5680" max="5680" width="0.7109375" customWidth="1"/>
    <col min="5681" max="5681" width="21.7109375" customWidth="1"/>
    <col min="5682" max="5682" width="1.28515625" customWidth="1"/>
    <col min="5683" max="5683" width="21.140625" customWidth="1"/>
    <col min="5889" max="5889" width="0.7109375" customWidth="1"/>
    <col min="5890" max="5891" width="1.5703125" customWidth="1"/>
    <col min="5892" max="5892" width="16.42578125" customWidth="1"/>
    <col min="5893" max="5895" width="10.42578125" customWidth="1"/>
    <col min="5896" max="5896" width="8.7109375" customWidth="1"/>
    <col min="5897" max="5897" width="0.7109375" customWidth="1"/>
    <col min="5898" max="5898" width="3.140625" customWidth="1"/>
    <col min="5899" max="5899" width="1.140625" customWidth="1"/>
    <col min="5900" max="5900" width="18" customWidth="1"/>
    <col min="5901" max="5901" width="9.42578125" customWidth="1"/>
    <col min="5902" max="5902" width="8.7109375" customWidth="1"/>
    <col min="5903" max="5903" width="9.28515625" customWidth="1"/>
    <col min="5904" max="5904" width="10.140625" customWidth="1"/>
    <col min="5905" max="5905" width="5.140625" customWidth="1"/>
    <col min="5906" max="5906" width="10.140625" customWidth="1"/>
    <col min="5907" max="5907" width="6.42578125" customWidth="1"/>
    <col min="5909" max="5909" width="1.28515625" customWidth="1"/>
    <col min="5910" max="5910" width="1.42578125" customWidth="1"/>
    <col min="5911" max="5911" width="8.28515625" customWidth="1"/>
    <col min="5913" max="5914" width="10.7109375" customWidth="1"/>
    <col min="5915" max="5915" width="10.28515625" customWidth="1"/>
    <col min="5916" max="5916" width="11.28515625" customWidth="1"/>
    <col min="5917" max="5917" width="7.7109375" customWidth="1"/>
    <col min="5918" max="5918" width="10.140625" customWidth="1"/>
    <col min="5919" max="5919" width="6.5703125" customWidth="1"/>
    <col min="5920" max="5920" width="1.140625" customWidth="1"/>
    <col min="5921" max="5921" width="24.5703125" customWidth="1"/>
    <col min="5922" max="5922" width="9.85546875" customWidth="1"/>
    <col min="5923" max="5923" width="10.7109375" customWidth="1"/>
    <col min="5924" max="5924" width="10.85546875" customWidth="1"/>
    <col min="5925" max="5925" width="11.140625" customWidth="1"/>
    <col min="5926" max="5926" width="9.85546875" customWidth="1"/>
    <col min="5927" max="5927" width="1" customWidth="1"/>
    <col min="5928" max="5928" width="16.5703125" customWidth="1"/>
    <col min="5929" max="5929" width="0.5703125" customWidth="1"/>
    <col min="5930" max="5930" width="0.7109375" customWidth="1"/>
    <col min="5931" max="5931" width="27.85546875" customWidth="1"/>
    <col min="5932" max="5932" width="0.85546875" customWidth="1"/>
    <col min="5933" max="5933" width="27.42578125" customWidth="1"/>
    <col min="5934" max="5934" width="14.7109375" customWidth="1"/>
    <col min="5935" max="5935" width="0.42578125" customWidth="1"/>
    <col min="5936" max="5936" width="0.7109375" customWidth="1"/>
    <col min="5937" max="5937" width="21.7109375" customWidth="1"/>
    <col min="5938" max="5938" width="1.28515625" customWidth="1"/>
    <col min="5939" max="5939" width="21.140625" customWidth="1"/>
    <col min="6145" max="6145" width="0.7109375" customWidth="1"/>
    <col min="6146" max="6147" width="1.5703125" customWidth="1"/>
    <col min="6148" max="6148" width="16.42578125" customWidth="1"/>
    <col min="6149" max="6151" width="10.42578125" customWidth="1"/>
    <col min="6152" max="6152" width="8.7109375" customWidth="1"/>
    <col min="6153" max="6153" width="0.7109375" customWidth="1"/>
    <col min="6154" max="6154" width="3.140625" customWidth="1"/>
    <col min="6155" max="6155" width="1.140625" customWidth="1"/>
    <col min="6156" max="6156" width="18" customWidth="1"/>
    <col min="6157" max="6157" width="9.42578125" customWidth="1"/>
    <col min="6158" max="6158" width="8.7109375" customWidth="1"/>
    <col min="6159" max="6159" width="9.28515625" customWidth="1"/>
    <col min="6160" max="6160" width="10.140625" customWidth="1"/>
    <col min="6161" max="6161" width="5.140625" customWidth="1"/>
    <col min="6162" max="6162" width="10.140625" customWidth="1"/>
    <col min="6163" max="6163" width="6.42578125" customWidth="1"/>
    <col min="6165" max="6165" width="1.28515625" customWidth="1"/>
    <col min="6166" max="6166" width="1.42578125" customWidth="1"/>
    <col min="6167" max="6167" width="8.28515625" customWidth="1"/>
    <col min="6169" max="6170" width="10.7109375" customWidth="1"/>
    <col min="6171" max="6171" width="10.28515625" customWidth="1"/>
    <col min="6172" max="6172" width="11.28515625" customWidth="1"/>
    <col min="6173" max="6173" width="7.7109375" customWidth="1"/>
    <col min="6174" max="6174" width="10.140625" customWidth="1"/>
    <col min="6175" max="6175" width="6.5703125" customWidth="1"/>
    <col min="6176" max="6176" width="1.140625" customWidth="1"/>
    <col min="6177" max="6177" width="24.5703125" customWidth="1"/>
    <col min="6178" max="6178" width="9.85546875" customWidth="1"/>
    <col min="6179" max="6179" width="10.7109375" customWidth="1"/>
    <col min="6180" max="6180" width="10.85546875" customWidth="1"/>
    <col min="6181" max="6181" width="11.140625" customWidth="1"/>
    <col min="6182" max="6182" width="9.85546875" customWidth="1"/>
    <col min="6183" max="6183" width="1" customWidth="1"/>
    <col min="6184" max="6184" width="16.5703125" customWidth="1"/>
    <col min="6185" max="6185" width="0.5703125" customWidth="1"/>
    <col min="6186" max="6186" width="0.7109375" customWidth="1"/>
    <col min="6187" max="6187" width="27.85546875" customWidth="1"/>
    <col min="6188" max="6188" width="0.85546875" customWidth="1"/>
    <col min="6189" max="6189" width="27.42578125" customWidth="1"/>
    <col min="6190" max="6190" width="14.7109375" customWidth="1"/>
    <col min="6191" max="6191" width="0.42578125" customWidth="1"/>
    <col min="6192" max="6192" width="0.7109375" customWidth="1"/>
    <col min="6193" max="6193" width="21.7109375" customWidth="1"/>
    <col min="6194" max="6194" width="1.28515625" customWidth="1"/>
    <col min="6195" max="6195" width="21.140625" customWidth="1"/>
    <col min="6401" max="6401" width="0.7109375" customWidth="1"/>
    <col min="6402" max="6403" width="1.5703125" customWidth="1"/>
    <col min="6404" max="6404" width="16.42578125" customWidth="1"/>
    <col min="6405" max="6407" width="10.42578125" customWidth="1"/>
    <col min="6408" max="6408" width="8.7109375" customWidth="1"/>
    <col min="6409" max="6409" width="0.7109375" customWidth="1"/>
    <col min="6410" max="6410" width="3.140625" customWidth="1"/>
    <col min="6411" max="6411" width="1.140625" customWidth="1"/>
    <col min="6412" max="6412" width="18" customWidth="1"/>
    <col min="6413" max="6413" width="9.42578125" customWidth="1"/>
    <col min="6414" max="6414" width="8.7109375" customWidth="1"/>
    <col min="6415" max="6415" width="9.28515625" customWidth="1"/>
    <col min="6416" max="6416" width="10.140625" customWidth="1"/>
    <col min="6417" max="6417" width="5.140625" customWidth="1"/>
    <col min="6418" max="6418" width="10.140625" customWidth="1"/>
    <col min="6419" max="6419" width="6.42578125" customWidth="1"/>
    <col min="6421" max="6421" width="1.28515625" customWidth="1"/>
    <col min="6422" max="6422" width="1.42578125" customWidth="1"/>
    <col min="6423" max="6423" width="8.28515625" customWidth="1"/>
    <col min="6425" max="6426" width="10.7109375" customWidth="1"/>
    <col min="6427" max="6427" width="10.28515625" customWidth="1"/>
    <col min="6428" max="6428" width="11.28515625" customWidth="1"/>
    <col min="6429" max="6429" width="7.7109375" customWidth="1"/>
    <col min="6430" max="6430" width="10.140625" customWidth="1"/>
    <col min="6431" max="6431" width="6.5703125" customWidth="1"/>
    <col min="6432" max="6432" width="1.140625" customWidth="1"/>
    <col min="6433" max="6433" width="24.5703125" customWidth="1"/>
    <col min="6434" max="6434" width="9.85546875" customWidth="1"/>
    <col min="6435" max="6435" width="10.7109375" customWidth="1"/>
    <col min="6436" max="6436" width="10.85546875" customWidth="1"/>
    <col min="6437" max="6437" width="11.140625" customWidth="1"/>
    <col min="6438" max="6438" width="9.85546875" customWidth="1"/>
    <col min="6439" max="6439" width="1" customWidth="1"/>
    <col min="6440" max="6440" width="16.5703125" customWidth="1"/>
    <col min="6441" max="6441" width="0.5703125" customWidth="1"/>
    <col min="6442" max="6442" width="0.7109375" customWidth="1"/>
    <col min="6443" max="6443" width="27.85546875" customWidth="1"/>
    <col min="6444" max="6444" width="0.85546875" customWidth="1"/>
    <col min="6445" max="6445" width="27.42578125" customWidth="1"/>
    <col min="6446" max="6446" width="14.7109375" customWidth="1"/>
    <col min="6447" max="6447" width="0.42578125" customWidth="1"/>
    <col min="6448" max="6448" width="0.7109375" customWidth="1"/>
    <col min="6449" max="6449" width="21.7109375" customWidth="1"/>
    <col min="6450" max="6450" width="1.28515625" customWidth="1"/>
    <col min="6451" max="6451" width="21.140625" customWidth="1"/>
    <col min="6657" max="6657" width="0.7109375" customWidth="1"/>
    <col min="6658" max="6659" width="1.5703125" customWidth="1"/>
    <col min="6660" max="6660" width="16.42578125" customWidth="1"/>
    <col min="6661" max="6663" width="10.42578125" customWidth="1"/>
    <col min="6664" max="6664" width="8.7109375" customWidth="1"/>
    <col min="6665" max="6665" width="0.7109375" customWidth="1"/>
    <col min="6666" max="6666" width="3.140625" customWidth="1"/>
    <col min="6667" max="6667" width="1.140625" customWidth="1"/>
    <col min="6668" max="6668" width="18" customWidth="1"/>
    <col min="6669" max="6669" width="9.42578125" customWidth="1"/>
    <col min="6670" max="6670" width="8.7109375" customWidth="1"/>
    <col min="6671" max="6671" width="9.28515625" customWidth="1"/>
    <col min="6672" max="6672" width="10.140625" customWidth="1"/>
    <col min="6673" max="6673" width="5.140625" customWidth="1"/>
    <col min="6674" max="6674" width="10.140625" customWidth="1"/>
    <col min="6675" max="6675" width="6.42578125" customWidth="1"/>
    <col min="6677" max="6677" width="1.28515625" customWidth="1"/>
    <col min="6678" max="6678" width="1.42578125" customWidth="1"/>
    <col min="6679" max="6679" width="8.28515625" customWidth="1"/>
    <col min="6681" max="6682" width="10.7109375" customWidth="1"/>
    <col min="6683" max="6683" width="10.28515625" customWidth="1"/>
    <col min="6684" max="6684" width="11.28515625" customWidth="1"/>
    <col min="6685" max="6685" width="7.7109375" customWidth="1"/>
    <col min="6686" max="6686" width="10.140625" customWidth="1"/>
    <col min="6687" max="6687" width="6.5703125" customWidth="1"/>
    <col min="6688" max="6688" width="1.140625" customWidth="1"/>
    <col min="6689" max="6689" width="24.5703125" customWidth="1"/>
    <col min="6690" max="6690" width="9.85546875" customWidth="1"/>
    <col min="6691" max="6691" width="10.7109375" customWidth="1"/>
    <col min="6692" max="6692" width="10.85546875" customWidth="1"/>
    <col min="6693" max="6693" width="11.140625" customWidth="1"/>
    <col min="6694" max="6694" width="9.85546875" customWidth="1"/>
    <col min="6695" max="6695" width="1" customWidth="1"/>
    <col min="6696" max="6696" width="16.5703125" customWidth="1"/>
    <col min="6697" max="6697" width="0.5703125" customWidth="1"/>
    <col min="6698" max="6698" width="0.7109375" customWidth="1"/>
    <col min="6699" max="6699" width="27.85546875" customWidth="1"/>
    <col min="6700" max="6700" width="0.85546875" customWidth="1"/>
    <col min="6701" max="6701" width="27.42578125" customWidth="1"/>
    <col min="6702" max="6702" width="14.7109375" customWidth="1"/>
    <col min="6703" max="6703" width="0.42578125" customWidth="1"/>
    <col min="6704" max="6704" width="0.7109375" customWidth="1"/>
    <col min="6705" max="6705" width="21.7109375" customWidth="1"/>
    <col min="6706" max="6706" width="1.28515625" customWidth="1"/>
    <col min="6707" max="6707" width="21.140625" customWidth="1"/>
    <col min="6913" max="6913" width="0.7109375" customWidth="1"/>
    <col min="6914" max="6915" width="1.5703125" customWidth="1"/>
    <col min="6916" max="6916" width="16.42578125" customWidth="1"/>
    <col min="6917" max="6919" width="10.42578125" customWidth="1"/>
    <col min="6920" max="6920" width="8.7109375" customWidth="1"/>
    <col min="6921" max="6921" width="0.7109375" customWidth="1"/>
    <col min="6922" max="6922" width="3.140625" customWidth="1"/>
    <col min="6923" max="6923" width="1.140625" customWidth="1"/>
    <col min="6924" max="6924" width="18" customWidth="1"/>
    <col min="6925" max="6925" width="9.42578125" customWidth="1"/>
    <col min="6926" max="6926" width="8.7109375" customWidth="1"/>
    <col min="6927" max="6927" width="9.28515625" customWidth="1"/>
    <col min="6928" max="6928" width="10.140625" customWidth="1"/>
    <col min="6929" max="6929" width="5.140625" customWidth="1"/>
    <col min="6930" max="6930" width="10.140625" customWidth="1"/>
    <col min="6931" max="6931" width="6.42578125" customWidth="1"/>
    <col min="6933" max="6933" width="1.28515625" customWidth="1"/>
    <col min="6934" max="6934" width="1.42578125" customWidth="1"/>
    <col min="6935" max="6935" width="8.28515625" customWidth="1"/>
    <col min="6937" max="6938" width="10.7109375" customWidth="1"/>
    <col min="6939" max="6939" width="10.28515625" customWidth="1"/>
    <col min="6940" max="6940" width="11.28515625" customWidth="1"/>
    <col min="6941" max="6941" width="7.7109375" customWidth="1"/>
    <col min="6942" max="6942" width="10.140625" customWidth="1"/>
    <col min="6943" max="6943" width="6.5703125" customWidth="1"/>
    <col min="6944" max="6944" width="1.140625" customWidth="1"/>
    <col min="6945" max="6945" width="24.5703125" customWidth="1"/>
    <col min="6946" max="6946" width="9.85546875" customWidth="1"/>
    <col min="6947" max="6947" width="10.7109375" customWidth="1"/>
    <col min="6948" max="6948" width="10.85546875" customWidth="1"/>
    <col min="6949" max="6949" width="11.140625" customWidth="1"/>
    <col min="6950" max="6950" width="9.85546875" customWidth="1"/>
    <col min="6951" max="6951" width="1" customWidth="1"/>
    <col min="6952" max="6952" width="16.5703125" customWidth="1"/>
    <col min="6953" max="6953" width="0.5703125" customWidth="1"/>
    <col min="6954" max="6954" width="0.7109375" customWidth="1"/>
    <col min="6955" max="6955" width="27.85546875" customWidth="1"/>
    <col min="6956" max="6956" width="0.85546875" customWidth="1"/>
    <col min="6957" max="6957" width="27.42578125" customWidth="1"/>
    <col min="6958" max="6958" width="14.7109375" customWidth="1"/>
    <col min="6959" max="6959" width="0.42578125" customWidth="1"/>
    <col min="6960" max="6960" width="0.7109375" customWidth="1"/>
    <col min="6961" max="6961" width="21.7109375" customWidth="1"/>
    <col min="6962" max="6962" width="1.28515625" customWidth="1"/>
    <col min="6963" max="6963" width="21.140625" customWidth="1"/>
    <col min="7169" max="7169" width="0.7109375" customWidth="1"/>
    <col min="7170" max="7171" width="1.5703125" customWidth="1"/>
    <col min="7172" max="7172" width="16.42578125" customWidth="1"/>
    <col min="7173" max="7175" width="10.42578125" customWidth="1"/>
    <col min="7176" max="7176" width="8.7109375" customWidth="1"/>
    <col min="7177" max="7177" width="0.7109375" customWidth="1"/>
    <col min="7178" max="7178" width="3.140625" customWidth="1"/>
    <col min="7179" max="7179" width="1.140625" customWidth="1"/>
    <col min="7180" max="7180" width="18" customWidth="1"/>
    <col min="7181" max="7181" width="9.42578125" customWidth="1"/>
    <col min="7182" max="7182" width="8.7109375" customWidth="1"/>
    <col min="7183" max="7183" width="9.28515625" customWidth="1"/>
    <col min="7184" max="7184" width="10.140625" customWidth="1"/>
    <col min="7185" max="7185" width="5.140625" customWidth="1"/>
    <col min="7186" max="7186" width="10.140625" customWidth="1"/>
    <col min="7187" max="7187" width="6.42578125" customWidth="1"/>
    <col min="7189" max="7189" width="1.28515625" customWidth="1"/>
    <col min="7190" max="7190" width="1.42578125" customWidth="1"/>
    <col min="7191" max="7191" width="8.28515625" customWidth="1"/>
    <col min="7193" max="7194" width="10.7109375" customWidth="1"/>
    <col min="7195" max="7195" width="10.28515625" customWidth="1"/>
    <col min="7196" max="7196" width="11.28515625" customWidth="1"/>
    <col min="7197" max="7197" width="7.7109375" customWidth="1"/>
    <col min="7198" max="7198" width="10.140625" customWidth="1"/>
    <col min="7199" max="7199" width="6.5703125" customWidth="1"/>
    <col min="7200" max="7200" width="1.140625" customWidth="1"/>
    <col min="7201" max="7201" width="24.5703125" customWidth="1"/>
    <col min="7202" max="7202" width="9.85546875" customWidth="1"/>
    <col min="7203" max="7203" width="10.7109375" customWidth="1"/>
    <col min="7204" max="7204" width="10.85546875" customWidth="1"/>
    <col min="7205" max="7205" width="11.140625" customWidth="1"/>
    <col min="7206" max="7206" width="9.85546875" customWidth="1"/>
    <col min="7207" max="7207" width="1" customWidth="1"/>
    <col min="7208" max="7208" width="16.5703125" customWidth="1"/>
    <col min="7209" max="7209" width="0.5703125" customWidth="1"/>
    <col min="7210" max="7210" width="0.7109375" customWidth="1"/>
    <col min="7211" max="7211" width="27.85546875" customWidth="1"/>
    <col min="7212" max="7212" width="0.85546875" customWidth="1"/>
    <col min="7213" max="7213" width="27.42578125" customWidth="1"/>
    <col min="7214" max="7214" width="14.7109375" customWidth="1"/>
    <col min="7215" max="7215" width="0.42578125" customWidth="1"/>
    <col min="7216" max="7216" width="0.7109375" customWidth="1"/>
    <col min="7217" max="7217" width="21.7109375" customWidth="1"/>
    <col min="7218" max="7218" width="1.28515625" customWidth="1"/>
    <col min="7219" max="7219" width="21.140625" customWidth="1"/>
    <col min="7425" max="7425" width="0.7109375" customWidth="1"/>
    <col min="7426" max="7427" width="1.5703125" customWidth="1"/>
    <col min="7428" max="7428" width="16.42578125" customWidth="1"/>
    <col min="7429" max="7431" width="10.42578125" customWidth="1"/>
    <col min="7432" max="7432" width="8.7109375" customWidth="1"/>
    <col min="7433" max="7433" width="0.7109375" customWidth="1"/>
    <col min="7434" max="7434" width="3.140625" customWidth="1"/>
    <col min="7435" max="7435" width="1.140625" customWidth="1"/>
    <col min="7436" max="7436" width="18" customWidth="1"/>
    <col min="7437" max="7437" width="9.42578125" customWidth="1"/>
    <col min="7438" max="7438" width="8.7109375" customWidth="1"/>
    <col min="7439" max="7439" width="9.28515625" customWidth="1"/>
    <col min="7440" max="7440" width="10.140625" customWidth="1"/>
    <col min="7441" max="7441" width="5.140625" customWidth="1"/>
    <col min="7442" max="7442" width="10.140625" customWidth="1"/>
    <col min="7443" max="7443" width="6.42578125" customWidth="1"/>
    <col min="7445" max="7445" width="1.28515625" customWidth="1"/>
    <col min="7446" max="7446" width="1.42578125" customWidth="1"/>
    <col min="7447" max="7447" width="8.28515625" customWidth="1"/>
    <col min="7449" max="7450" width="10.7109375" customWidth="1"/>
    <col min="7451" max="7451" width="10.28515625" customWidth="1"/>
    <col min="7452" max="7452" width="11.28515625" customWidth="1"/>
    <col min="7453" max="7453" width="7.7109375" customWidth="1"/>
    <col min="7454" max="7454" width="10.140625" customWidth="1"/>
    <col min="7455" max="7455" width="6.5703125" customWidth="1"/>
    <col min="7456" max="7456" width="1.140625" customWidth="1"/>
    <col min="7457" max="7457" width="24.5703125" customWidth="1"/>
    <col min="7458" max="7458" width="9.85546875" customWidth="1"/>
    <col min="7459" max="7459" width="10.7109375" customWidth="1"/>
    <col min="7460" max="7460" width="10.85546875" customWidth="1"/>
    <col min="7461" max="7461" width="11.140625" customWidth="1"/>
    <col min="7462" max="7462" width="9.85546875" customWidth="1"/>
    <col min="7463" max="7463" width="1" customWidth="1"/>
    <col min="7464" max="7464" width="16.5703125" customWidth="1"/>
    <col min="7465" max="7465" width="0.5703125" customWidth="1"/>
    <col min="7466" max="7466" width="0.7109375" customWidth="1"/>
    <col min="7467" max="7467" width="27.85546875" customWidth="1"/>
    <col min="7468" max="7468" width="0.85546875" customWidth="1"/>
    <col min="7469" max="7469" width="27.42578125" customWidth="1"/>
    <col min="7470" max="7470" width="14.7109375" customWidth="1"/>
    <col min="7471" max="7471" width="0.42578125" customWidth="1"/>
    <col min="7472" max="7472" width="0.7109375" customWidth="1"/>
    <col min="7473" max="7473" width="21.7109375" customWidth="1"/>
    <col min="7474" max="7474" width="1.28515625" customWidth="1"/>
    <col min="7475" max="7475" width="21.140625" customWidth="1"/>
    <col min="7681" max="7681" width="0.7109375" customWidth="1"/>
    <col min="7682" max="7683" width="1.5703125" customWidth="1"/>
    <col min="7684" max="7684" width="16.42578125" customWidth="1"/>
    <col min="7685" max="7687" width="10.42578125" customWidth="1"/>
    <col min="7688" max="7688" width="8.7109375" customWidth="1"/>
    <col min="7689" max="7689" width="0.7109375" customWidth="1"/>
    <col min="7690" max="7690" width="3.140625" customWidth="1"/>
    <col min="7691" max="7691" width="1.140625" customWidth="1"/>
    <col min="7692" max="7692" width="18" customWidth="1"/>
    <col min="7693" max="7693" width="9.42578125" customWidth="1"/>
    <col min="7694" max="7694" width="8.7109375" customWidth="1"/>
    <col min="7695" max="7695" width="9.28515625" customWidth="1"/>
    <col min="7696" max="7696" width="10.140625" customWidth="1"/>
    <col min="7697" max="7697" width="5.140625" customWidth="1"/>
    <col min="7698" max="7698" width="10.140625" customWidth="1"/>
    <col min="7699" max="7699" width="6.42578125" customWidth="1"/>
    <col min="7701" max="7701" width="1.28515625" customWidth="1"/>
    <col min="7702" max="7702" width="1.42578125" customWidth="1"/>
    <col min="7703" max="7703" width="8.28515625" customWidth="1"/>
    <col min="7705" max="7706" width="10.7109375" customWidth="1"/>
    <col min="7707" max="7707" width="10.28515625" customWidth="1"/>
    <col min="7708" max="7708" width="11.28515625" customWidth="1"/>
    <col min="7709" max="7709" width="7.7109375" customWidth="1"/>
    <col min="7710" max="7710" width="10.140625" customWidth="1"/>
    <col min="7711" max="7711" width="6.5703125" customWidth="1"/>
    <col min="7712" max="7712" width="1.140625" customWidth="1"/>
    <col min="7713" max="7713" width="24.5703125" customWidth="1"/>
    <col min="7714" max="7714" width="9.85546875" customWidth="1"/>
    <col min="7715" max="7715" width="10.7109375" customWidth="1"/>
    <col min="7716" max="7716" width="10.85546875" customWidth="1"/>
    <col min="7717" max="7717" width="11.140625" customWidth="1"/>
    <col min="7718" max="7718" width="9.85546875" customWidth="1"/>
    <col min="7719" max="7719" width="1" customWidth="1"/>
    <col min="7720" max="7720" width="16.5703125" customWidth="1"/>
    <col min="7721" max="7721" width="0.5703125" customWidth="1"/>
    <col min="7722" max="7722" width="0.7109375" customWidth="1"/>
    <col min="7723" max="7723" width="27.85546875" customWidth="1"/>
    <col min="7724" max="7724" width="0.85546875" customWidth="1"/>
    <col min="7725" max="7725" width="27.42578125" customWidth="1"/>
    <col min="7726" max="7726" width="14.7109375" customWidth="1"/>
    <col min="7727" max="7727" width="0.42578125" customWidth="1"/>
    <col min="7728" max="7728" width="0.7109375" customWidth="1"/>
    <col min="7729" max="7729" width="21.7109375" customWidth="1"/>
    <col min="7730" max="7730" width="1.28515625" customWidth="1"/>
    <col min="7731" max="7731" width="21.140625" customWidth="1"/>
    <col min="7937" max="7937" width="0.7109375" customWidth="1"/>
    <col min="7938" max="7939" width="1.5703125" customWidth="1"/>
    <col min="7940" max="7940" width="16.42578125" customWidth="1"/>
    <col min="7941" max="7943" width="10.42578125" customWidth="1"/>
    <col min="7944" max="7944" width="8.7109375" customWidth="1"/>
    <col min="7945" max="7945" width="0.7109375" customWidth="1"/>
    <col min="7946" max="7946" width="3.140625" customWidth="1"/>
    <col min="7947" max="7947" width="1.140625" customWidth="1"/>
    <col min="7948" max="7948" width="18" customWidth="1"/>
    <col min="7949" max="7949" width="9.42578125" customWidth="1"/>
    <col min="7950" max="7950" width="8.7109375" customWidth="1"/>
    <col min="7951" max="7951" width="9.28515625" customWidth="1"/>
    <col min="7952" max="7952" width="10.140625" customWidth="1"/>
    <col min="7953" max="7953" width="5.140625" customWidth="1"/>
    <col min="7954" max="7954" width="10.140625" customWidth="1"/>
    <col min="7955" max="7955" width="6.42578125" customWidth="1"/>
    <col min="7957" max="7957" width="1.28515625" customWidth="1"/>
    <col min="7958" max="7958" width="1.42578125" customWidth="1"/>
    <col min="7959" max="7959" width="8.28515625" customWidth="1"/>
    <col min="7961" max="7962" width="10.7109375" customWidth="1"/>
    <col min="7963" max="7963" width="10.28515625" customWidth="1"/>
    <col min="7964" max="7964" width="11.28515625" customWidth="1"/>
    <col min="7965" max="7965" width="7.7109375" customWidth="1"/>
    <col min="7966" max="7966" width="10.140625" customWidth="1"/>
    <col min="7967" max="7967" width="6.5703125" customWidth="1"/>
    <col min="7968" max="7968" width="1.140625" customWidth="1"/>
    <col min="7969" max="7969" width="24.5703125" customWidth="1"/>
    <col min="7970" max="7970" width="9.85546875" customWidth="1"/>
    <col min="7971" max="7971" width="10.7109375" customWidth="1"/>
    <col min="7972" max="7972" width="10.85546875" customWidth="1"/>
    <col min="7973" max="7973" width="11.140625" customWidth="1"/>
    <col min="7974" max="7974" width="9.85546875" customWidth="1"/>
    <col min="7975" max="7975" width="1" customWidth="1"/>
    <col min="7976" max="7976" width="16.5703125" customWidth="1"/>
    <col min="7977" max="7977" width="0.5703125" customWidth="1"/>
    <col min="7978" max="7978" width="0.7109375" customWidth="1"/>
    <col min="7979" max="7979" width="27.85546875" customWidth="1"/>
    <col min="7980" max="7980" width="0.85546875" customWidth="1"/>
    <col min="7981" max="7981" width="27.42578125" customWidth="1"/>
    <col min="7982" max="7982" width="14.7109375" customWidth="1"/>
    <col min="7983" max="7983" width="0.42578125" customWidth="1"/>
    <col min="7984" max="7984" width="0.7109375" customWidth="1"/>
    <col min="7985" max="7985" width="21.7109375" customWidth="1"/>
    <col min="7986" max="7986" width="1.28515625" customWidth="1"/>
    <col min="7987" max="7987" width="21.140625" customWidth="1"/>
    <col min="8193" max="8193" width="0.7109375" customWidth="1"/>
    <col min="8194" max="8195" width="1.5703125" customWidth="1"/>
    <col min="8196" max="8196" width="16.42578125" customWidth="1"/>
    <col min="8197" max="8199" width="10.42578125" customWidth="1"/>
    <col min="8200" max="8200" width="8.7109375" customWidth="1"/>
    <col min="8201" max="8201" width="0.7109375" customWidth="1"/>
    <col min="8202" max="8202" width="3.140625" customWidth="1"/>
    <col min="8203" max="8203" width="1.140625" customWidth="1"/>
    <col min="8204" max="8204" width="18" customWidth="1"/>
    <col min="8205" max="8205" width="9.42578125" customWidth="1"/>
    <col min="8206" max="8206" width="8.7109375" customWidth="1"/>
    <col min="8207" max="8207" width="9.28515625" customWidth="1"/>
    <col min="8208" max="8208" width="10.140625" customWidth="1"/>
    <col min="8209" max="8209" width="5.140625" customWidth="1"/>
    <col min="8210" max="8210" width="10.140625" customWidth="1"/>
    <col min="8211" max="8211" width="6.42578125" customWidth="1"/>
    <col min="8213" max="8213" width="1.28515625" customWidth="1"/>
    <col min="8214" max="8214" width="1.42578125" customWidth="1"/>
    <col min="8215" max="8215" width="8.28515625" customWidth="1"/>
    <col min="8217" max="8218" width="10.7109375" customWidth="1"/>
    <col min="8219" max="8219" width="10.28515625" customWidth="1"/>
    <col min="8220" max="8220" width="11.28515625" customWidth="1"/>
    <col min="8221" max="8221" width="7.7109375" customWidth="1"/>
    <col min="8222" max="8222" width="10.140625" customWidth="1"/>
    <col min="8223" max="8223" width="6.5703125" customWidth="1"/>
    <col min="8224" max="8224" width="1.140625" customWidth="1"/>
    <col min="8225" max="8225" width="24.5703125" customWidth="1"/>
    <col min="8226" max="8226" width="9.85546875" customWidth="1"/>
    <col min="8227" max="8227" width="10.7109375" customWidth="1"/>
    <col min="8228" max="8228" width="10.85546875" customWidth="1"/>
    <col min="8229" max="8229" width="11.140625" customWidth="1"/>
    <col min="8230" max="8230" width="9.85546875" customWidth="1"/>
    <col min="8231" max="8231" width="1" customWidth="1"/>
    <col min="8232" max="8232" width="16.5703125" customWidth="1"/>
    <col min="8233" max="8233" width="0.5703125" customWidth="1"/>
    <col min="8234" max="8234" width="0.7109375" customWidth="1"/>
    <col min="8235" max="8235" width="27.85546875" customWidth="1"/>
    <col min="8236" max="8236" width="0.85546875" customWidth="1"/>
    <col min="8237" max="8237" width="27.42578125" customWidth="1"/>
    <col min="8238" max="8238" width="14.7109375" customWidth="1"/>
    <col min="8239" max="8239" width="0.42578125" customWidth="1"/>
    <col min="8240" max="8240" width="0.7109375" customWidth="1"/>
    <col min="8241" max="8241" width="21.7109375" customWidth="1"/>
    <col min="8242" max="8242" width="1.28515625" customWidth="1"/>
    <col min="8243" max="8243" width="21.140625" customWidth="1"/>
    <col min="8449" max="8449" width="0.7109375" customWidth="1"/>
    <col min="8450" max="8451" width="1.5703125" customWidth="1"/>
    <col min="8452" max="8452" width="16.42578125" customWidth="1"/>
    <col min="8453" max="8455" width="10.42578125" customWidth="1"/>
    <col min="8456" max="8456" width="8.7109375" customWidth="1"/>
    <col min="8457" max="8457" width="0.7109375" customWidth="1"/>
    <col min="8458" max="8458" width="3.140625" customWidth="1"/>
    <col min="8459" max="8459" width="1.140625" customWidth="1"/>
    <col min="8460" max="8460" width="18" customWidth="1"/>
    <col min="8461" max="8461" width="9.42578125" customWidth="1"/>
    <col min="8462" max="8462" width="8.7109375" customWidth="1"/>
    <col min="8463" max="8463" width="9.28515625" customWidth="1"/>
    <col min="8464" max="8464" width="10.140625" customWidth="1"/>
    <col min="8465" max="8465" width="5.140625" customWidth="1"/>
    <col min="8466" max="8466" width="10.140625" customWidth="1"/>
    <col min="8467" max="8467" width="6.42578125" customWidth="1"/>
    <col min="8469" max="8469" width="1.28515625" customWidth="1"/>
    <col min="8470" max="8470" width="1.42578125" customWidth="1"/>
    <col min="8471" max="8471" width="8.28515625" customWidth="1"/>
    <col min="8473" max="8474" width="10.7109375" customWidth="1"/>
    <col min="8475" max="8475" width="10.28515625" customWidth="1"/>
    <col min="8476" max="8476" width="11.28515625" customWidth="1"/>
    <col min="8477" max="8477" width="7.7109375" customWidth="1"/>
    <col min="8478" max="8478" width="10.140625" customWidth="1"/>
    <col min="8479" max="8479" width="6.5703125" customWidth="1"/>
    <col min="8480" max="8480" width="1.140625" customWidth="1"/>
    <col min="8481" max="8481" width="24.5703125" customWidth="1"/>
    <col min="8482" max="8482" width="9.85546875" customWidth="1"/>
    <col min="8483" max="8483" width="10.7109375" customWidth="1"/>
    <col min="8484" max="8484" width="10.85546875" customWidth="1"/>
    <col min="8485" max="8485" width="11.140625" customWidth="1"/>
    <col min="8486" max="8486" width="9.85546875" customWidth="1"/>
    <col min="8487" max="8487" width="1" customWidth="1"/>
    <col min="8488" max="8488" width="16.5703125" customWidth="1"/>
    <col min="8489" max="8489" width="0.5703125" customWidth="1"/>
    <col min="8490" max="8490" width="0.7109375" customWidth="1"/>
    <col min="8491" max="8491" width="27.85546875" customWidth="1"/>
    <col min="8492" max="8492" width="0.85546875" customWidth="1"/>
    <col min="8493" max="8493" width="27.42578125" customWidth="1"/>
    <col min="8494" max="8494" width="14.7109375" customWidth="1"/>
    <col min="8495" max="8495" width="0.42578125" customWidth="1"/>
    <col min="8496" max="8496" width="0.7109375" customWidth="1"/>
    <col min="8497" max="8497" width="21.7109375" customWidth="1"/>
    <col min="8498" max="8498" width="1.28515625" customWidth="1"/>
    <col min="8499" max="8499" width="21.140625" customWidth="1"/>
    <col min="8705" max="8705" width="0.7109375" customWidth="1"/>
    <col min="8706" max="8707" width="1.5703125" customWidth="1"/>
    <col min="8708" max="8708" width="16.42578125" customWidth="1"/>
    <col min="8709" max="8711" width="10.42578125" customWidth="1"/>
    <col min="8712" max="8712" width="8.7109375" customWidth="1"/>
    <col min="8713" max="8713" width="0.7109375" customWidth="1"/>
    <col min="8714" max="8714" width="3.140625" customWidth="1"/>
    <col min="8715" max="8715" width="1.140625" customWidth="1"/>
    <col min="8716" max="8716" width="18" customWidth="1"/>
    <col min="8717" max="8717" width="9.42578125" customWidth="1"/>
    <col min="8718" max="8718" width="8.7109375" customWidth="1"/>
    <col min="8719" max="8719" width="9.28515625" customWidth="1"/>
    <col min="8720" max="8720" width="10.140625" customWidth="1"/>
    <col min="8721" max="8721" width="5.140625" customWidth="1"/>
    <col min="8722" max="8722" width="10.140625" customWidth="1"/>
    <col min="8723" max="8723" width="6.42578125" customWidth="1"/>
    <col min="8725" max="8725" width="1.28515625" customWidth="1"/>
    <col min="8726" max="8726" width="1.42578125" customWidth="1"/>
    <col min="8727" max="8727" width="8.28515625" customWidth="1"/>
    <col min="8729" max="8730" width="10.7109375" customWidth="1"/>
    <col min="8731" max="8731" width="10.28515625" customWidth="1"/>
    <col min="8732" max="8732" width="11.28515625" customWidth="1"/>
    <col min="8733" max="8733" width="7.7109375" customWidth="1"/>
    <col min="8734" max="8734" width="10.140625" customWidth="1"/>
    <col min="8735" max="8735" width="6.5703125" customWidth="1"/>
    <col min="8736" max="8736" width="1.140625" customWidth="1"/>
    <col min="8737" max="8737" width="24.5703125" customWidth="1"/>
    <col min="8738" max="8738" width="9.85546875" customWidth="1"/>
    <col min="8739" max="8739" width="10.7109375" customWidth="1"/>
    <col min="8740" max="8740" width="10.85546875" customWidth="1"/>
    <col min="8741" max="8741" width="11.140625" customWidth="1"/>
    <col min="8742" max="8742" width="9.85546875" customWidth="1"/>
    <col min="8743" max="8743" width="1" customWidth="1"/>
    <col min="8744" max="8744" width="16.5703125" customWidth="1"/>
    <col min="8745" max="8745" width="0.5703125" customWidth="1"/>
    <col min="8746" max="8746" width="0.7109375" customWidth="1"/>
    <col min="8747" max="8747" width="27.85546875" customWidth="1"/>
    <col min="8748" max="8748" width="0.85546875" customWidth="1"/>
    <col min="8749" max="8749" width="27.42578125" customWidth="1"/>
    <col min="8750" max="8750" width="14.7109375" customWidth="1"/>
    <col min="8751" max="8751" width="0.42578125" customWidth="1"/>
    <col min="8752" max="8752" width="0.7109375" customWidth="1"/>
    <col min="8753" max="8753" width="21.7109375" customWidth="1"/>
    <col min="8754" max="8754" width="1.28515625" customWidth="1"/>
    <col min="8755" max="8755" width="21.140625" customWidth="1"/>
    <col min="8961" max="8961" width="0.7109375" customWidth="1"/>
    <col min="8962" max="8963" width="1.5703125" customWidth="1"/>
    <col min="8964" max="8964" width="16.42578125" customWidth="1"/>
    <col min="8965" max="8967" width="10.42578125" customWidth="1"/>
    <col min="8968" max="8968" width="8.7109375" customWidth="1"/>
    <col min="8969" max="8969" width="0.7109375" customWidth="1"/>
    <col min="8970" max="8970" width="3.140625" customWidth="1"/>
    <col min="8971" max="8971" width="1.140625" customWidth="1"/>
    <col min="8972" max="8972" width="18" customWidth="1"/>
    <col min="8973" max="8973" width="9.42578125" customWidth="1"/>
    <col min="8974" max="8974" width="8.7109375" customWidth="1"/>
    <col min="8975" max="8975" width="9.28515625" customWidth="1"/>
    <col min="8976" max="8976" width="10.140625" customWidth="1"/>
    <col min="8977" max="8977" width="5.140625" customWidth="1"/>
    <col min="8978" max="8978" width="10.140625" customWidth="1"/>
    <col min="8979" max="8979" width="6.42578125" customWidth="1"/>
    <col min="8981" max="8981" width="1.28515625" customWidth="1"/>
    <col min="8982" max="8982" width="1.42578125" customWidth="1"/>
    <col min="8983" max="8983" width="8.28515625" customWidth="1"/>
    <col min="8985" max="8986" width="10.7109375" customWidth="1"/>
    <col min="8987" max="8987" width="10.28515625" customWidth="1"/>
    <col min="8988" max="8988" width="11.28515625" customWidth="1"/>
    <col min="8989" max="8989" width="7.7109375" customWidth="1"/>
    <col min="8990" max="8990" width="10.140625" customWidth="1"/>
    <col min="8991" max="8991" width="6.5703125" customWidth="1"/>
    <col min="8992" max="8992" width="1.140625" customWidth="1"/>
    <col min="8993" max="8993" width="24.5703125" customWidth="1"/>
    <col min="8994" max="8994" width="9.85546875" customWidth="1"/>
    <col min="8995" max="8995" width="10.7109375" customWidth="1"/>
    <col min="8996" max="8996" width="10.85546875" customWidth="1"/>
    <col min="8997" max="8997" width="11.140625" customWidth="1"/>
    <col min="8998" max="8998" width="9.85546875" customWidth="1"/>
    <col min="8999" max="8999" width="1" customWidth="1"/>
    <col min="9000" max="9000" width="16.5703125" customWidth="1"/>
    <col min="9001" max="9001" width="0.5703125" customWidth="1"/>
    <col min="9002" max="9002" width="0.7109375" customWidth="1"/>
    <col min="9003" max="9003" width="27.85546875" customWidth="1"/>
    <col min="9004" max="9004" width="0.85546875" customWidth="1"/>
    <col min="9005" max="9005" width="27.42578125" customWidth="1"/>
    <col min="9006" max="9006" width="14.7109375" customWidth="1"/>
    <col min="9007" max="9007" width="0.42578125" customWidth="1"/>
    <col min="9008" max="9008" width="0.7109375" customWidth="1"/>
    <col min="9009" max="9009" width="21.7109375" customWidth="1"/>
    <col min="9010" max="9010" width="1.28515625" customWidth="1"/>
    <col min="9011" max="9011" width="21.140625" customWidth="1"/>
    <col min="9217" max="9217" width="0.7109375" customWidth="1"/>
    <col min="9218" max="9219" width="1.5703125" customWidth="1"/>
    <col min="9220" max="9220" width="16.42578125" customWidth="1"/>
    <col min="9221" max="9223" width="10.42578125" customWidth="1"/>
    <col min="9224" max="9224" width="8.7109375" customWidth="1"/>
    <col min="9225" max="9225" width="0.7109375" customWidth="1"/>
    <col min="9226" max="9226" width="3.140625" customWidth="1"/>
    <col min="9227" max="9227" width="1.140625" customWidth="1"/>
    <col min="9228" max="9228" width="18" customWidth="1"/>
    <col min="9229" max="9229" width="9.42578125" customWidth="1"/>
    <col min="9230" max="9230" width="8.7109375" customWidth="1"/>
    <col min="9231" max="9231" width="9.28515625" customWidth="1"/>
    <col min="9232" max="9232" width="10.140625" customWidth="1"/>
    <col min="9233" max="9233" width="5.140625" customWidth="1"/>
    <col min="9234" max="9234" width="10.140625" customWidth="1"/>
    <col min="9235" max="9235" width="6.42578125" customWidth="1"/>
    <col min="9237" max="9237" width="1.28515625" customWidth="1"/>
    <col min="9238" max="9238" width="1.42578125" customWidth="1"/>
    <col min="9239" max="9239" width="8.28515625" customWidth="1"/>
    <col min="9241" max="9242" width="10.7109375" customWidth="1"/>
    <col min="9243" max="9243" width="10.28515625" customWidth="1"/>
    <col min="9244" max="9244" width="11.28515625" customWidth="1"/>
    <col min="9245" max="9245" width="7.7109375" customWidth="1"/>
    <col min="9246" max="9246" width="10.140625" customWidth="1"/>
    <col min="9247" max="9247" width="6.5703125" customWidth="1"/>
    <col min="9248" max="9248" width="1.140625" customWidth="1"/>
    <col min="9249" max="9249" width="24.5703125" customWidth="1"/>
    <col min="9250" max="9250" width="9.85546875" customWidth="1"/>
    <col min="9251" max="9251" width="10.7109375" customWidth="1"/>
    <col min="9252" max="9252" width="10.85546875" customWidth="1"/>
    <col min="9253" max="9253" width="11.140625" customWidth="1"/>
    <col min="9254" max="9254" width="9.85546875" customWidth="1"/>
    <col min="9255" max="9255" width="1" customWidth="1"/>
    <col min="9256" max="9256" width="16.5703125" customWidth="1"/>
    <col min="9257" max="9257" width="0.5703125" customWidth="1"/>
    <col min="9258" max="9258" width="0.7109375" customWidth="1"/>
    <col min="9259" max="9259" width="27.85546875" customWidth="1"/>
    <col min="9260" max="9260" width="0.85546875" customWidth="1"/>
    <col min="9261" max="9261" width="27.42578125" customWidth="1"/>
    <col min="9262" max="9262" width="14.7109375" customWidth="1"/>
    <col min="9263" max="9263" width="0.42578125" customWidth="1"/>
    <col min="9264" max="9264" width="0.7109375" customWidth="1"/>
    <col min="9265" max="9265" width="21.7109375" customWidth="1"/>
    <col min="9266" max="9266" width="1.28515625" customWidth="1"/>
    <col min="9267" max="9267" width="21.140625" customWidth="1"/>
    <col min="9473" max="9473" width="0.7109375" customWidth="1"/>
    <col min="9474" max="9475" width="1.5703125" customWidth="1"/>
    <col min="9476" max="9476" width="16.42578125" customWidth="1"/>
    <col min="9477" max="9479" width="10.42578125" customWidth="1"/>
    <col min="9480" max="9480" width="8.7109375" customWidth="1"/>
    <col min="9481" max="9481" width="0.7109375" customWidth="1"/>
    <col min="9482" max="9482" width="3.140625" customWidth="1"/>
    <col min="9483" max="9483" width="1.140625" customWidth="1"/>
    <col min="9484" max="9484" width="18" customWidth="1"/>
    <col min="9485" max="9485" width="9.42578125" customWidth="1"/>
    <col min="9486" max="9486" width="8.7109375" customWidth="1"/>
    <col min="9487" max="9487" width="9.28515625" customWidth="1"/>
    <col min="9488" max="9488" width="10.140625" customWidth="1"/>
    <col min="9489" max="9489" width="5.140625" customWidth="1"/>
    <col min="9490" max="9490" width="10.140625" customWidth="1"/>
    <col min="9491" max="9491" width="6.42578125" customWidth="1"/>
    <col min="9493" max="9493" width="1.28515625" customWidth="1"/>
    <col min="9494" max="9494" width="1.42578125" customWidth="1"/>
    <col min="9495" max="9495" width="8.28515625" customWidth="1"/>
    <col min="9497" max="9498" width="10.7109375" customWidth="1"/>
    <col min="9499" max="9499" width="10.28515625" customWidth="1"/>
    <col min="9500" max="9500" width="11.28515625" customWidth="1"/>
    <col min="9501" max="9501" width="7.7109375" customWidth="1"/>
    <col min="9502" max="9502" width="10.140625" customWidth="1"/>
    <col min="9503" max="9503" width="6.5703125" customWidth="1"/>
    <col min="9504" max="9504" width="1.140625" customWidth="1"/>
    <col min="9505" max="9505" width="24.5703125" customWidth="1"/>
    <col min="9506" max="9506" width="9.85546875" customWidth="1"/>
    <col min="9507" max="9507" width="10.7109375" customWidth="1"/>
    <col min="9508" max="9508" width="10.85546875" customWidth="1"/>
    <col min="9509" max="9509" width="11.140625" customWidth="1"/>
    <col min="9510" max="9510" width="9.85546875" customWidth="1"/>
    <col min="9511" max="9511" width="1" customWidth="1"/>
    <col min="9512" max="9512" width="16.5703125" customWidth="1"/>
    <col min="9513" max="9513" width="0.5703125" customWidth="1"/>
    <col min="9514" max="9514" width="0.7109375" customWidth="1"/>
    <col min="9515" max="9515" width="27.85546875" customWidth="1"/>
    <col min="9516" max="9516" width="0.85546875" customWidth="1"/>
    <col min="9517" max="9517" width="27.42578125" customWidth="1"/>
    <col min="9518" max="9518" width="14.7109375" customWidth="1"/>
    <col min="9519" max="9519" width="0.42578125" customWidth="1"/>
    <col min="9520" max="9520" width="0.7109375" customWidth="1"/>
    <col min="9521" max="9521" width="21.7109375" customWidth="1"/>
    <col min="9522" max="9522" width="1.28515625" customWidth="1"/>
    <col min="9523" max="9523" width="21.140625" customWidth="1"/>
    <col min="9729" max="9729" width="0.7109375" customWidth="1"/>
    <col min="9730" max="9731" width="1.5703125" customWidth="1"/>
    <col min="9732" max="9732" width="16.42578125" customWidth="1"/>
    <col min="9733" max="9735" width="10.42578125" customWidth="1"/>
    <col min="9736" max="9736" width="8.7109375" customWidth="1"/>
    <col min="9737" max="9737" width="0.7109375" customWidth="1"/>
    <col min="9738" max="9738" width="3.140625" customWidth="1"/>
    <col min="9739" max="9739" width="1.140625" customWidth="1"/>
    <col min="9740" max="9740" width="18" customWidth="1"/>
    <col min="9741" max="9741" width="9.42578125" customWidth="1"/>
    <col min="9742" max="9742" width="8.7109375" customWidth="1"/>
    <col min="9743" max="9743" width="9.28515625" customWidth="1"/>
    <col min="9744" max="9744" width="10.140625" customWidth="1"/>
    <col min="9745" max="9745" width="5.140625" customWidth="1"/>
    <col min="9746" max="9746" width="10.140625" customWidth="1"/>
    <col min="9747" max="9747" width="6.42578125" customWidth="1"/>
    <col min="9749" max="9749" width="1.28515625" customWidth="1"/>
    <col min="9750" max="9750" width="1.42578125" customWidth="1"/>
    <col min="9751" max="9751" width="8.28515625" customWidth="1"/>
    <col min="9753" max="9754" width="10.7109375" customWidth="1"/>
    <col min="9755" max="9755" width="10.28515625" customWidth="1"/>
    <col min="9756" max="9756" width="11.28515625" customWidth="1"/>
    <col min="9757" max="9757" width="7.7109375" customWidth="1"/>
    <col min="9758" max="9758" width="10.140625" customWidth="1"/>
    <col min="9759" max="9759" width="6.5703125" customWidth="1"/>
    <col min="9760" max="9760" width="1.140625" customWidth="1"/>
    <col min="9761" max="9761" width="24.5703125" customWidth="1"/>
    <col min="9762" max="9762" width="9.85546875" customWidth="1"/>
    <col min="9763" max="9763" width="10.7109375" customWidth="1"/>
    <col min="9764" max="9764" width="10.85546875" customWidth="1"/>
    <col min="9765" max="9765" width="11.140625" customWidth="1"/>
    <col min="9766" max="9766" width="9.85546875" customWidth="1"/>
    <col min="9767" max="9767" width="1" customWidth="1"/>
    <col min="9768" max="9768" width="16.5703125" customWidth="1"/>
    <col min="9769" max="9769" width="0.5703125" customWidth="1"/>
    <col min="9770" max="9770" width="0.7109375" customWidth="1"/>
    <col min="9771" max="9771" width="27.85546875" customWidth="1"/>
    <col min="9772" max="9772" width="0.85546875" customWidth="1"/>
    <col min="9773" max="9773" width="27.42578125" customWidth="1"/>
    <col min="9774" max="9774" width="14.7109375" customWidth="1"/>
    <col min="9775" max="9775" width="0.42578125" customWidth="1"/>
    <col min="9776" max="9776" width="0.7109375" customWidth="1"/>
    <col min="9777" max="9777" width="21.7109375" customWidth="1"/>
    <col min="9778" max="9778" width="1.28515625" customWidth="1"/>
    <col min="9779" max="9779" width="21.140625" customWidth="1"/>
    <col min="9985" max="9985" width="0.7109375" customWidth="1"/>
    <col min="9986" max="9987" width="1.5703125" customWidth="1"/>
    <col min="9988" max="9988" width="16.42578125" customWidth="1"/>
    <col min="9989" max="9991" width="10.42578125" customWidth="1"/>
    <col min="9992" max="9992" width="8.7109375" customWidth="1"/>
    <col min="9993" max="9993" width="0.7109375" customWidth="1"/>
    <col min="9994" max="9994" width="3.140625" customWidth="1"/>
    <col min="9995" max="9995" width="1.140625" customWidth="1"/>
    <col min="9996" max="9996" width="18" customWidth="1"/>
    <col min="9997" max="9997" width="9.42578125" customWidth="1"/>
    <col min="9998" max="9998" width="8.7109375" customWidth="1"/>
    <col min="9999" max="9999" width="9.28515625" customWidth="1"/>
    <col min="10000" max="10000" width="10.140625" customWidth="1"/>
    <col min="10001" max="10001" width="5.140625" customWidth="1"/>
    <col min="10002" max="10002" width="10.140625" customWidth="1"/>
    <col min="10003" max="10003" width="6.42578125" customWidth="1"/>
    <col min="10005" max="10005" width="1.28515625" customWidth="1"/>
    <col min="10006" max="10006" width="1.42578125" customWidth="1"/>
    <col min="10007" max="10007" width="8.28515625" customWidth="1"/>
    <col min="10009" max="10010" width="10.7109375" customWidth="1"/>
    <col min="10011" max="10011" width="10.28515625" customWidth="1"/>
    <col min="10012" max="10012" width="11.28515625" customWidth="1"/>
    <col min="10013" max="10013" width="7.7109375" customWidth="1"/>
    <col min="10014" max="10014" width="10.140625" customWidth="1"/>
    <col min="10015" max="10015" width="6.5703125" customWidth="1"/>
    <col min="10016" max="10016" width="1.140625" customWidth="1"/>
    <col min="10017" max="10017" width="24.5703125" customWidth="1"/>
    <col min="10018" max="10018" width="9.85546875" customWidth="1"/>
    <col min="10019" max="10019" width="10.7109375" customWidth="1"/>
    <col min="10020" max="10020" width="10.85546875" customWidth="1"/>
    <col min="10021" max="10021" width="11.140625" customWidth="1"/>
    <col min="10022" max="10022" width="9.85546875" customWidth="1"/>
    <col min="10023" max="10023" width="1" customWidth="1"/>
    <col min="10024" max="10024" width="16.5703125" customWidth="1"/>
    <col min="10025" max="10025" width="0.5703125" customWidth="1"/>
    <col min="10026" max="10026" width="0.7109375" customWidth="1"/>
    <col min="10027" max="10027" width="27.85546875" customWidth="1"/>
    <col min="10028" max="10028" width="0.85546875" customWidth="1"/>
    <col min="10029" max="10029" width="27.42578125" customWidth="1"/>
    <col min="10030" max="10030" width="14.7109375" customWidth="1"/>
    <col min="10031" max="10031" width="0.42578125" customWidth="1"/>
    <col min="10032" max="10032" width="0.7109375" customWidth="1"/>
    <col min="10033" max="10033" width="21.7109375" customWidth="1"/>
    <col min="10034" max="10034" width="1.28515625" customWidth="1"/>
    <col min="10035" max="10035" width="21.140625" customWidth="1"/>
    <col min="10241" max="10241" width="0.7109375" customWidth="1"/>
    <col min="10242" max="10243" width="1.5703125" customWidth="1"/>
    <col min="10244" max="10244" width="16.42578125" customWidth="1"/>
    <col min="10245" max="10247" width="10.42578125" customWidth="1"/>
    <col min="10248" max="10248" width="8.7109375" customWidth="1"/>
    <col min="10249" max="10249" width="0.7109375" customWidth="1"/>
    <col min="10250" max="10250" width="3.140625" customWidth="1"/>
    <col min="10251" max="10251" width="1.140625" customWidth="1"/>
    <col min="10252" max="10252" width="18" customWidth="1"/>
    <col min="10253" max="10253" width="9.42578125" customWidth="1"/>
    <col min="10254" max="10254" width="8.7109375" customWidth="1"/>
    <col min="10255" max="10255" width="9.28515625" customWidth="1"/>
    <col min="10256" max="10256" width="10.140625" customWidth="1"/>
    <col min="10257" max="10257" width="5.140625" customWidth="1"/>
    <col min="10258" max="10258" width="10.140625" customWidth="1"/>
    <col min="10259" max="10259" width="6.42578125" customWidth="1"/>
    <col min="10261" max="10261" width="1.28515625" customWidth="1"/>
    <col min="10262" max="10262" width="1.42578125" customWidth="1"/>
    <col min="10263" max="10263" width="8.28515625" customWidth="1"/>
    <col min="10265" max="10266" width="10.7109375" customWidth="1"/>
    <col min="10267" max="10267" width="10.28515625" customWidth="1"/>
    <col min="10268" max="10268" width="11.28515625" customWidth="1"/>
    <col min="10269" max="10269" width="7.7109375" customWidth="1"/>
    <col min="10270" max="10270" width="10.140625" customWidth="1"/>
    <col min="10271" max="10271" width="6.5703125" customWidth="1"/>
    <col min="10272" max="10272" width="1.140625" customWidth="1"/>
    <col min="10273" max="10273" width="24.5703125" customWidth="1"/>
    <col min="10274" max="10274" width="9.85546875" customWidth="1"/>
    <col min="10275" max="10275" width="10.7109375" customWidth="1"/>
    <col min="10276" max="10276" width="10.85546875" customWidth="1"/>
    <col min="10277" max="10277" width="11.140625" customWidth="1"/>
    <col min="10278" max="10278" width="9.85546875" customWidth="1"/>
    <col min="10279" max="10279" width="1" customWidth="1"/>
    <col min="10280" max="10280" width="16.5703125" customWidth="1"/>
    <col min="10281" max="10281" width="0.5703125" customWidth="1"/>
    <col min="10282" max="10282" width="0.7109375" customWidth="1"/>
    <col min="10283" max="10283" width="27.85546875" customWidth="1"/>
    <col min="10284" max="10284" width="0.85546875" customWidth="1"/>
    <col min="10285" max="10285" width="27.42578125" customWidth="1"/>
    <col min="10286" max="10286" width="14.7109375" customWidth="1"/>
    <col min="10287" max="10287" width="0.42578125" customWidth="1"/>
    <col min="10288" max="10288" width="0.7109375" customWidth="1"/>
    <col min="10289" max="10289" width="21.7109375" customWidth="1"/>
    <col min="10290" max="10290" width="1.28515625" customWidth="1"/>
    <col min="10291" max="10291" width="21.140625" customWidth="1"/>
    <col min="10497" max="10497" width="0.7109375" customWidth="1"/>
    <col min="10498" max="10499" width="1.5703125" customWidth="1"/>
    <col min="10500" max="10500" width="16.42578125" customWidth="1"/>
    <col min="10501" max="10503" width="10.42578125" customWidth="1"/>
    <col min="10504" max="10504" width="8.7109375" customWidth="1"/>
    <col min="10505" max="10505" width="0.7109375" customWidth="1"/>
    <col min="10506" max="10506" width="3.140625" customWidth="1"/>
    <col min="10507" max="10507" width="1.140625" customWidth="1"/>
    <col min="10508" max="10508" width="18" customWidth="1"/>
    <col min="10509" max="10509" width="9.42578125" customWidth="1"/>
    <col min="10510" max="10510" width="8.7109375" customWidth="1"/>
    <col min="10511" max="10511" width="9.28515625" customWidth="1"/>
    <col min="10512" max="10512" width="10.140625" customWidth="1"/>
    <col min="10513" max="10513" width="5.140625" customWidth="1"/>
    <col min="10514" max="10514" width="10.140625" customWidth="1"/>
    <col min="10515" max="10515" width="6.42578125" customWidth="1"/>
    <col min="10517" max="10517" width="1.28515625" customWidth="1"/>
    <col min="10518" max="10518" width="1.42578125" customWidth="1"/>
    <col min="10519" max="10519" width="8.28515625" customWidth="1"/>
    <col min="10521" max="10522" width="10.7109375" customWidth="1"/>
    <col min="10523" max="10523" width="10.28515625" customWidth="1"/>
    <col min="10524" max="10524" width="11.28515625" customWidth="1"/>
    <col min="10525" max="10525" width="7.7109375" customWidth="1"/>
    <col min="10526" max="10526" width="10.140625" customWidth="1"/>
    <col min="10527" max="10527" width="6.5703125" customWidth="1"/>
    <col min="10528" max="10528" width="1.140625" customWidth="1"/>
    <col min="10529" max="10529" width="24.5703125" customWidth="1"/>
    <col min="10530" max="10530" width="9.85546875" customWidth="1"/>
    <col min="10531" max="10531" width="10.7109375" customWidth="1"/>
    <col min="10532" max="10532" width="10.85546875" customWidth="1"/>
    <col min="10533" max="10533" width="11.140625" customWidth="1"/>
    <col min="10534" max="10534" width="9.85546875" customWidth="1"/>
    <col min="10535" max="10535" width="1" customWidth="1"/>
    <col min="10536" max="10536" width="16.5703125" customWidth="1"/>
    <col min="10537" max="10537" width="0.5703125" customWidth="1"/>
    <col min="10538" max="10538" width="0.7109375" customWidth="1"/>
    <col min="10539" max="10539" width="27.85546875" customWidth="1"/>
    <col min="10540" max="10540" width="0.85546875" customWidth="1"/>
    <col min="10541" max="10541" width="27.42578125" customWidth="1"/>
    <col min="10542" max="10542" width="14.7109375" customWidth="1"/>
    <col min="10543" max="10543" width="0.42578125" customWidth="1"/>
    <col min="10544" max="10544" width="0.7109375" customWidth="1"/>
    <col min="10545" max="10545" width="21.7109375" customWidth="1"/>
    <col min="10546" max="10546" width="1.28515625" customWidth="1"/>
    <col min="10547" max="10547" width="21.140625" customWidth="1"/>
    <col min="10753" max="10753" width="0.7109375" customWidth="1"/>
    <col min="10754" max="10755" width="1.5703125" customWidth="1"/>
    <col min="10756" max="10756" width="16.42578125" customWidth="1"/>
    <col min="10757" max="10759" width="10.42578125" customWidth="1"/>
    <col min="10760" max="10760" width="8.7109375" customWidth="1"/>
    <col min="10761" max="10761" width="0.7109375" customWidth="1"/>
    <col min="10762" max="10762" width="3.140625" customWidth="1"/>
    <col min="10763" max="10763" width="1.140625" customWidth="1"/>
    <col min="10764" max="10764" width="18" customWidth="1"/>
    <col min="10765" max="10765" width="9.42578125" customWidth="1"/>
    <col min="10766" max="10766" width="8.7109375" customWidth="1"/>
    <col min="10767" max="10767" width="9.28515625" customWidth="1"/>
    <col min="10768" max="10768" width="10.140625" customWidth="1"/>
    <col min="10769" max="10769" width="5.140625" customWidth="1"/>
    <col min="10770" max="10770" width="10.140625" customWidth="1"/>
    <col min="10771" max="10771" width="6.42578125" customWidth="1"/>
    <col min="10773" max="10773" width="1.28515625" customWidth="1"/>
    <col min="10774" max="10774" width="1.42578125" customWidth="1"/>
    <col min="10775" max="10775" width="8.28515625" customWidth="1"/>
    <col min="10777" max="10778" width="10.7109375" customWidth="1"/>
    <col min="10779" max="10779" width="10.28515625" customWidth="1"/>
    <col min="10780" max="10780" width="11.28515625" customWidth="1"/>
    <col min="10781" max="10781" width="7.7109375" customWidth="1"/>
    <col min="10782" max="10782" width="10.140625" customWidth="1"/>
    <col min="10783" max="10783" width="6.5703125" customWidth="1"/>
    <col min="10784" max="10784" width="1.140625" customWidth="1"/>
    <col min="10785" max="10785" width="24.5703125" customWidth="1"/>
    <col min="10786" max="10786" width="9.85546875" customWidth="1"/>
    <col min="10787" max="10787" width="10.7109375" customWidth="1"/>
    <col min="10788" max="10788" width="10.85546875" customWidth="1"/>
    <col min="10789" max="10789" width="11.140625" customWidth="1"/>
    <col min="10790" max="10790" width="9.85546875" customWidth="1"/>
    <col min="10791" max="10791" width="1" customWidth="1"/>
    <col min="10792" max="10792" width="16.5703125" customWidth="1"/>
    <col min="10793" max="10793" width="0.5703125" customWidth="1"/>
    <col min="10794" max="10794" width="0.7109375" customWidth="1"/>
    <col min="10795" max="10795" width="27.85546875" customWidth="1"/>
    <col min="10796" max="10796" width="0.85546875" customWidth="1"/>
    <col min="10797" max="10797" width="27.42578125" customWidth="1"/>
    <col min="10798" max="10798" width="14.7109375" customWidth="1"/>
    <col min="10799" max="10799" width="0.42578125" customWidth="1"/>
    <col min="10800" max="10800" width="0.7109375" customWidth="1"/>
    <col min="10801" max="10801" width="21.7109375" customWidth="1"/>
    <col min="10802" max="10802" width="1.28515625" customWidth="1"/>
    <col min="10803" max="10803" width="21.140625" customWidth="1"/>
    <col min="11009" max="11009" width="0.7109375" customWidth="1"/>
    <col min="11010" max="11011" width="1.5703125" customWidth="1"/>
    <col min="11012" max="11012" width="16.42578125" customWidth="1"/>
    <col min="11013" max="11015" width="10.42578125" customWidth="1"/>
    <col min="11016" max="11016" width="8.7109375" customWidth="1"/>
    <col min="11017" max="11017" width="0.7109375" customWidth="1"/>
    <col min="11018" max="11018" width="3.140625" customWidth="1"/>
    <col min="11019" max="11019" width="1.140625" customWidth="1"/>
    <col min="11020" max="11020" width="18" customWidth="1"/>
    <col min="11021" max="11021" width="9.42578125" customWidth="1"/>
    <col min="11022" max="11022" width="8.7109375" customWidth="1"/>
    <col min="11023" max="11023" width="9.28515625" customWidth="1"/>
    <col min="11024" max="11024" width="10.140625" customWidth="1"/>
    <col min="11025" max="11025" width="5.140625" customWidth="1"/>
    <col min="11026" max="11026" width="10.140625" customWidth="1"/>
    <col min="11027" max="11027" width="6.42578125" customWidth="1"/>
    <col min="11029" max="11029" width="1.28515625" customWidth="1"/>
    <col min="11030" max="11030" width="1.42578125" customWidth="1"/>
    <col min="11031" max="11031" width="8.28515625" customWidth="1"/>
    <col min="11033" max="11034" width="10.7109375" customWidth="1"/>
    <col min="11035" max="11035" width="10.28515625" customWidth="1"/>
    <col min="11036" max="11036" width="11.28515625" customWidth="1"/>
    <col min="11037" max="11037" width="7.7109375" customWidth="1"/>
    <col min="11038" max="11038" width="10.140625" customWidth="1"/>
    <col min="11039" max="11039" width="6.5703125" customWidth="1"/>
    <col min="11040" max="11040" width="1.140625" customWidth="1"/>
    <col min="11041" max="11041" width="24.5703125" customWidth="1"/>
    <col min="11042" max="11042" width="9.85546875" customWidth="1"/>
    <col min="11043" max="11043" width="10.7109375" customWidth="1"/>
    <col min="11044" max="11044" width="10.85546875" customWidth="1"/>
    <col min="11045" max="11045" width="11.140625" customWidth="1"/>
    <col min="11046" max="11046" width="9.85546875" customWidth="1"/>
    <col min="11047" max="11047" width="1" customWidth="1"/>
    <col min="11048" max="11048" width="16.5703125" customWidth="1"/>
    <col min="11049" max="11049" width="0.5703125" customWidth="1"/>
    <col min="11050" max="11050" width="0.7109375" customWidth="1"/>
    <col min="11051" max="11051" width="27.85546875" customWidth="1"/>
    <col min="11052" max="11052" width="0.85546875" customWidth="1"/>
    <col min="11053" max="11053" width="27.42578125" customWidth="1"/>
    <col min="11054" max="11054" width="14.7109375" customWidth="1"/>
    <col min="11055" max="11055" width="0.42578125" customWidth="1"/>
    <col min="11056" max="11056" width="0.7109375" customWidth="1"/>
    <col min="11057" max="11057" width="21.7109375" customWidth="1"/>
    <col min="11058" max="11058" width="1.28515625" customWidth="1"/>
    <col min="11059" max="11059" width="21.140625" customWidth="1"/>
    <col min="11265" max="11265" width="0.7109375" customWidth="1"/>
    <col min="11266" max="11267" width="1.5703125" customWidth="1"/>
    <col min="11268" max="11268" width="16.42578125" customWidth="1"/>
    <col min="11269" max="11271" width="10.42578125" customWidth="1"/>
    <col min="11272" max="11272" width="8.7109375" customWidth="1"/>
    <col min="11273" max="11273" width="0.7109375" customWidth="1"/>
    <col min="11274" max="11274" width="3.140625" customWidth="1"/>
    <col min="11275" max="11275" width="1.140625" customWidth="1"/>
    <col min="11276" max="11276" width="18" customWidth="1"/>
    <col min="11277" max="11277" width="9.42578125" customWidth="1"/>
    <col min="11278" max="11278" width="8.7109375" customWidth="1"/>
    <col min="11279" max="11279" width="9.28515625" customWidth="1"/>
    <col min="11280" max="11280" width="10.140625" customWidth="1"/>
    <col min="11281" max="11281" width="5.140625" customWidth="1"/>
    <col min="11282" max="11282" width="10.140625" customWidth="1"/>
    <col min="11283" max="11283" width="6.42578125" customWidth="1"/>
    <col min="11285" max="11285" width="1.28515625" customWidth="1"/>
    <col min="11286" max="11286" width="1.42578125" customWidth="1"/>
    <col min="11287" max="11287" width="8.28515625" customWidth="1"/>
    <col min="11289" max="11290" width="10.7109375" customWidth="1"/>
    <col min="11291" max="11291" width="10.28515625" customWidth="1"/>
    <col min="11292" max="11292" width="11.28515625" customWidth="1"/>
    <col min="11293" max="11293" width="7.7109375" customWidth="1"/>
    <col min="11294" max="11294" width="10.140625" customWidth="1"/>
    <col min="11295" max="11295" width="6.5703125" customWidth="1"/>
    <col min="11296" max="11296" width="1.140625" customWidth="1"/>
    <col min="11297" max="11297" width="24.5703125" customWidth="1"/>
    <col min="11298" max="11298" width="9.85546875" customWidth="1"/>
    <col min="11299" max="11299" width="10.7109375" customWidth="1"/>
    <col min="11300" max="11300" width="10.85546875" customWidth="1"/>
    <col min="11301" max="11301" width="11.140625" customWidth="1"/>
    <col min="11302" max="11302" width="9.85546875" customWidth="1"/>
    <col min="11303" max="11303" width="1" customWidth="1"/>
    <col min="11304" max="11304" width="16.5703125" customWidth="1"/>
    <col min="11305" max="11305" width="0.5703125" customWidth="1"/>
    <col min="11306" max="11306" width="0.7109375" customWidth="1"/>
    <col min="11307" max="11307" width="27.85546875" customWidth="1"/>
    <col min="11308" max="11308" width="0.85546875" customWidth="1"/>
    <col min="11309" max="11309" width="27.42578125" customWidth="1"/>
    <col min="11310" max="11310" width="14.7109375" customWidth="1"/>
    <col min="11311" max="11311" width="0.42578125" customWidth="1"/>
    <col min="11312" max="11312" width="0.7109375" customWidth="1"/>
    <col min="11313" max="11313" width="21.7109375" customWidth="1"/>
    <col min="11314" max="11314" width="1.28515625" customWidth="1"/>
    <col min="11315" max="11315" width="21.140625" customWidth="1"/>
    <col min="11521" max="11521" width="0.7109375" customWidth="1"/>
    <col min="11522" max="11523" width="1.5703125" customWidth="1"/>
    <col min="11524" max="11524" width="16.42578125" customWidth="1"/>
    <col min="11525" max="11527" width="10.42578125" customWidth="1"/>
    <col min="11528" max="11528" width="8.7109375" customWidth="1"/>
    <col min="11529" max="11529" width="0.7109375" customWidth="1"/>
    <col min="11530" max="11530" width="3.140625" customWidth="1"/>
    <col min="11531" max="11531" width="1.140625" customWidth="1"/>
    <col min="11532" max="11532" width="18" customWidth="1"/>
    <col min="11533" max="11533" width="9.42578125" customWidth="1"/>
    <col min="11534" max="11534" width="8.7109375" customWidth="1"/>
    <col min="11535" max="11535" width="9.28515625" customWidth="1"/>
    <col min="11536" max="11536" width="10.140625" customWidth="1"/>
    <col min="11537" max="11537" width="5.140625" customWidth="1"/>
    <col min="11538" max="11538" width="10.140625" customWidth="1"/>
    <col min="11539" max="11539" width="6.42578125" customWidth="1"/>
    <col min="11541" max="11541" width="1.28515625" customWidth="1"/>
    <col min="11542" max="11542" width="1.42578125" customWidth="1"/>
    <col min="11543" max="11543" width="8.28515625" customWidth="1"/>
    <col min="11545" max="11546" width="10.7109375" customWidth="1"/>
    <col min="11547" max="11547" width="10.28515625" customWidth="1"/>
    <col min="11548" max="11548" width="11.28515625" customWidth="1"/>
    <col min="11549" max="11549" width="7.7109375" customWidth="1"/>
    <col min="11550" max="11550" width="10.140625" customWidth="1"/>
    <col min="11551" max="11551" width="6.5703125" customWidth="1"/>
    <col min="11552" max="11552" width="1.140625" customWidth="1"/>
    <col min="11553" max="11553" width="24.5703125" customWidth="1"/>
    <col min="11554" max="11554" width="9.85546875" customWidth="1"/>
    <col min="11555" max="11555" width="10.7109375" customWidth="1"/>
    <col min="11556" max="11556" width="10.85546875" customWidth="1"/>
    <col min="11557" max="11557" width="11.140625" customWidth="1"/>
    <col min="11558" max="11558" width="9.85546875" customWidth="1"/>
    <col min="11559" max="11559" width="1" customWidth="1"/>
    <col min="11560" max="11560" width="16.5703125" customWidth="1"/>
    <col min="11561" max="11561" width="0.5703125" customWidth="1"/>
    <col min="11562" max="11562" width="0.7109375" customWidth="1"/>
    <col min="11563" max="11563" width="27.85546875" customWidth="1"/>
    <col min="11564" max="11564" width="0.85546875" customWidth="1"/>
    <col min="11565" max="11565" width="27.42578125" customWidth="1"/>
    <col min="11566" max="11566" width="14.7109375" customWidth="1"/>
    <col min="11567" max="11567" width="0.42578125" customWidth="1"/>
    <col min="11568" max="11568" width="0.7109375" customWidth="1"/>
    <col min="11569" max="11569" width="21.7109375" customWidth="1"/>
    <col min="11570" max="11570" width="1.28515625" customWidth="1"/>
    <col min="11571" max="11571" width="21.140625" customWidth="1"/>
    <col min="11777" max="11777" width="0.7109375" customWidth="1"/>
    <col min="11778" max="11779" width="1.5703125" customWidth="1"/>
    <col min="11780" max="11780" width="16.42578125" customWidth="1"/>
    <col min="11781" max="11783" width="10.42578125" customWidth="1"/>
    <col min="11784" max="11784" width="8.7109375" customWidth="1"/>
    <col min="11785" max="11785" width="0.7109375" customWidth="1"/>
    <col min="11786" max="11786" width="3.140625" customWidth="1"/>
    <col min="11787" max="11787" width="1.140625" customWidth="1"/>
    <col min="11788" max="11788" width="18" customWidth="1"/>
    <col min="11789" max="11789" width="9.42578125" customWidth="1"/>
    <col min="11790" max="11790" width="8.7109375" customWidth="1"/>
    <col min="11791" max="11791" width="9.28515625" customWidth="1"/>
    <col min="11792" max="11792" width="10.140625" customWidth="1"/>
    <col min="11793" max="11793" width="5.140625" customWidth="1"/>
    <col min="11794" max="11794" width="10.140625" customWidth="1"/>
    <col min="11795" max="11795" width="6.42578125" customWidth="1"/>
    <col min="11797" max="11797" width="1.28515625" customWidth="1"/>
    <col min="11798" max="11798" width="1.42578125" customWidth="1"/>
    <col min="11799" max="11799" width="8.28515625" customWidth="1"/>
    <col min="11801" max="11802" width="10.7109375" customWidth="1"/>
    <col min="11803" max="11803" width="10.28515625" customWidth="1"/>
    <col min="11804" max="11804" width="11.28515625" customWidth="1"/>
    <col min="11805" max="11805" width="7.7109375" customWidth="1"/>
    <col min="11806" max="11806" width="10.140625" customWidth="1"/>
    <col min="11807" max="11807" width="6.5703125" customWidth="1"/>
    <col min="11808" max="11808" width="1.140625" customWidth="1"/>
    <col min="11809" max="11809" width="24.5703125" customWidth="1"/>
    <col min="11810" max="11810" width="9.85546875" customWidth="1"/>
    <col min="11811" max="11811" width="10.7109375" customWidth="1"/>
    <col min="11812" max="11812" width="10.85546875" customWidth="1"/>
    <col min="11813" max="11813" width="11.140625" customWidth="1"/>
    <col min="11814" max="11814" width="9.85546875" customWidth="1"/>
    <col min="11815" max="11815" width="1" customWidth="1"/>
    <col min="11816" max="11816" width="16.5703125" customWidth="1"/>
    <col min="11817" max="11817" width="0.5703125" customWidth="1"/>
    <col min="11818" max="11818" width="0.7109375" customWidth="1"/>
    <col min="11819" max="11819" width="27.85546875" customWidth="1"/>
    <col min="11820" max="11820" width="0.85546875" customWidth="1"/>
    <col min="11821" max="11821" width="27.42578125" customWidth="1"/>
    <col min="11822" max="11822" width="14.7109375" customWidth="1"/>
    <col min="11823" max="11823" width="0.42578125" customWidth="1"/>
    <col min="11824" max="11824" width="0.7109375" customWidth="1"/>
    <col min="11825" max="11825" width="21.7109375" customWidth="1"/>
    <col min="11826" max="11826" width="1.28515625" customWidth="1"/>
    <col min="11827" max="11827" width="21.140625" customWidth="1"/>
    <col min="12033" max="12033" width="0.7109375" customWidth="1"/>
    <col min="12034" max="12035" width="1.5703125" customWidth="1"/>
    <col min="12036" max="12036" width="16.42578125" customWidth="1"/>
    <col min="12037" max="12039" width="10.42578125" customWidth="1"/>
    <col min="12040" max="12040" width="8.7109375" customWidth="1"/>
    <col min="12041" max="12041" width="0.7109375" customWidth="1"/>
    <col min="12042" max="12042" width="3.140625" customWidth="1"/>
    <col min="12043" max="12043" width="1.140625" customWidth="1"/>
    <col min="12044" max="12044" width="18" customWidth="1"/>
    <col min="12045" max="12045" width="9.42578125" customWidth="1"/>
    <col min="12046" max="12046" width="8.7109375" customWidth="1"/>
    <col min="12047" max="12047" width="9.28515625" customWidth="1"/>
    <col min="12048" max="12048" width="10.140625" customWidth="1"/>
    <col min="12049" max="12049" width="5.140625" customWidth="1"/>
    <col min="12050" max="12050" width="10.140625" customWidth="1"/>
    <col min="12051" max="12051" width="6.42578125" customWidth="1"/>
    <col min="12053" max="12053" width="1.28515625" customWidth="1"/>
    <col min="12054" max="12054" width="1.42578125" customWidth="1"/>
    <col min="12055" max="12055" width="8.28515625" customWidth="1"/>
    <col min="12057" max="12058" width="10.7109375" customWidth="1"/>
    <col min="12059" max="12059" width="10.28515625" customWidth="1"/>
    <col min="12060" max="12060" width="11.28515625" customWidth="1"/>
    <col min="12061" max="12061" width="7.7109375" customWidth="1"/>
    <col min="12062" max="12062" width="10.140625" customWidth="1"/>
    <col min="12063" max="12063" width="6.5703125" customWidth="1"/>
    <col min="12064" max="12064" width="1.140625" customWidth="1"/>
    <col min="12065" max="12065" width="24.5703125" customWidth="1"/>
    <col min="12066" max="12066" width="9.85546875" customWidth="1"/>
    <col min="12067" max="12067" width="10.7109375" customWidth="1"/>
    <col min="12068" max="12068" width="10.85546875" customWidth="1"/>
    <col min="12069" max="12069" width="11.140625" customWidth="1"/>
    <col min="12070" max="12070" width="9.85546875" customWidth="1"/>
    <col min="12071" max="12071" width="1" customWidth="1"/>
    <col min="12072" max="12072" width="16.5703125" customWidth="1"/>
    <col min="12073" max="12073" width="0.5703125" customWidth="1"/>
    <col min="12074" max="12074" width="0.7109375" customWidth="1"/>
    <col min="12075" max="12075" width="27.85546875" customWidth="1"/>
    <col min="12076" max="12076" width="0.85546875" customWidth="1"/>
    <col min="12077" max="12077" width="27.42578125" customWidth="1"/>
    <col min="12078" max="12078" width="14.7109375" customWidth="1"/>
    <col min="12079" max="12079" width="0.42578125" customWidth="1"/>
    <col min="12080" max="12080" width="0.7109375" customWidth="1"/>
    <col min="12081" max="12081" width="21.7109375" customWidth="1"/>
    <col min="12082" max="12082" width="1.28515625" customWidth="1"/>
    <col min="12083" max="12083" width="21.140625" customWidth="1"/>
    <col min="12289" max="12289" width="0.7109375" customWidth="1"/>
    <col min="12290" max="12291" width="1.5703125" customWidth="1"/>
    <col min="12292" max="12292" width="16.42578125" customWidth="1"/>
    <col min="12293" max="12295" width="10.42578125" customWidth="1"/>
    <col min="12296" max="12296" width="8.7109375" customWidth="1"/>
    <col min="12297" max="12297" width="0.7109375" customWidth="1"/>
    <col min="12298" max="12298" width="3.140625" customWidth="1"/>
    <col min="12299" max="12299" width="1.140625" customWidth="1"/>
    <col min="12300" max="12300" width="18" customWidth="1"/>
    <col min="12301" max="12301" width="9.42578125" customWidth="1"/>
    <col min="12302" max="12302" width="8.7109375" customWidth="1"/>
    <col min="12303" max="12303" width="9.28515625" customWidth="1"/>
    <col min="12304" max="12304" width="10.140625" customWidth="1"/>
    <col min="12305" max="12305" width="5.140625" customWidth="1"/>
    <col min="12306" max="12306" width="10.140625" customWidth="1"/>
    <col min="12307" max="12307" width="6.42578125" customWidth="1"/>
    <col min="12309" max="12309" width="1.28515625" customWidth="1"/>
    <col min="12310" max="12310" width="1.42578125" customWidth="1"/>
    <col min="12311" max="12311" width="8.28515625" customWidth="1"/>
    <col min="12313" max="12314" width="10.7109375" customWidth="1"/>
    <col min="12315" max="12315" width="10.28515625" customWidth="1"/>
    <col min="12316" max="12316" width="11.28515625" customWidth="1"/>
    <col min="12317" max="12317" width="7.7109375" customWidth="1"/>
    <col min="12318" max="12318" width="10.140625" customWidth="1"/>
    <col min="12319" max="12319" width="6.5703125" customWidth="1"/>
    <col min="12320" max="12320" width="1.140625" customWidth="1"/>
    <col min="12321" max="12321" width="24.5703125" customWidth="1"/>
    <col min="12322" max="12322" width="9.85546875" customWidth="1"/>
    <col min="12323" max="12323" width="10.7109375" customWidth="1"/>
    <col min="12324" max="12324" width="10.85546875" customWidth="1"/>
    <col min="12325" max="12325" width="11.140625" customWidth="1"/>
    <col min="12326" max="12326" width="9.85546875" customWidth="1"/>
    <col min="12327" max="12327" width="1" customWidth="1"/>
    <col min="12328" max="12328" width="16.5703125" customWidth="1"/>
    <col min="12329" max="12329" width="0.5703125" customWidth="1"/>
    <col min="12330" max="12330" width="0.7109375" customWidth="1"/>
    <col min="12331" max="12331" width="27.85546875" customWidth="1"/>
    <col min="12332" max="12332" width="0.85546875" customWidth="1"/>
    <col min="12333" max="12333" width="27.42578125" customWidth="1"/>
    <col min="12334" max="12334" width="14.7109375" customWidth="1"/>
    <col min="12335" max="12335" width="0.42578125" customWidth="1"/>
    <col min="12336" max="12336" width="0.7109375" customWidth="1"/>
    <col min="12337" max="12337" width="21.7109375" customWidth="1"/>
    <col min="12338" max="12338" width="1.28515625" customWidth="1"/>
    <col min="12339" max="12339" width="21.140625" customWidth="1"/>
    <col min="12545" max="12545" width="0.7109375" customWidth="1"/>
    <col min="12546" max="12547" width="1.5703125" customWidth="1"/>
    <col min="12548" max="12548" width="16.42578125" customWidth="1"/>
    <col min="12549" max="12551" width="10.42578125" customWidth="1"/>
    <col min="12552" max="12552" width="8.7109375" customWidth="1"/>
    <col min="12553" max="12553" width="0.7109375" customWidth="1"/>
    <col min="12554" max="12554" width="3.140625" customWidth="1"/>
    <col min="12555" max="12555" width="1.140625" customWidth="1"/>
    <col min="12556" max="12556" width="18" customWidth="1"/>
    <col min="12557" max="12557" width="9.42578125" customWidth="1"/>
    <col min="12558" max="12558" width="8.7109375" customWidth="1"/>
    <col min="12559" max="12559" width="9.28515625" customWidth="1"/>
    <col min="12560" max="12560" width="10.140625" customWidth="1"/>
    <col min="12561" max="12561" width="5.140625" customWidth="1"/>
    <col min="12562" max="12562" width="10.140625" customWidth="1"/>
    <col min="12563" max="12563" width="6.42578125" customWidth="1"/>
    <col min="12565" max="12565" width="1.28515625" customWidth="1"/>
    <col min="12566" max="12566" width="1.42578125" customWidth="1"/>
    <col min="12567" max="12567" width="8.28515625" customWidth="1"/>
    <col min="12569" max="12570" width="10.7109375" customWidth="1"/>
    <col min="12571" max="12571" width="10.28515625" customWidth="1"/>
    <col min="12572" max="12572" width="11.28515625" customWidth="1"/>
    <col min="12573" max="12573" width="7.7109375" customWidth="1"/>
    <col min="12574" max="12574" width="10.140625" customWidth="1"/>
    <col min="12575" max="12575" width="6.5703125" customWidth="1"/>
    <col min="12576" max="12576" width="1.140625" customWidth="1"/>
    <col min="12577" max="12577" width="24.5703125" customWidth="1"/>
    <col min="12578" max="12578" width="9.85546875" customWidth="1"/>
    <col min="12579" max="12579" width="10.7109375" customWidth="1"/>
    <col min="12580" max="12580" width="10.85546875" customWidth="1"/>
    <col min="12581" max="12581" width="11.140625" customWidth="1"/>
    <col min="12582" max="12582" width="9.85546875" customWidth="1"/>
    <col min="12583" max="12583" width="1" customWidth="1"/>
    <col min="12584" max="12584" width="16.5703125" customWidth="1"/>
    <col min="12585" max="12585" width="0.5703125" customWidth="1"/>
    <col min="12586" max="12586" width="0.7109375" customWidth="1"/>
    <col min="12587" max="12587" width="27.85546875" customWidth="1"/>
    <col min="12588" max="12588" width="0.85546875" customWidth="1"/>
    <col min="12589" max="12589" width="27.42578125" customWidth="1"/>
    <col min="12590" max="12590" width="14.7109375" customWidth="1"/>
    <col min="12591" max="12591" width="0.42578125" customWidth="1"/>
    <col min="12592" max="12592" width="0.7109375" customWidth="1"/>
    <col min="12593" max="12593" width="21.7109375" customWidth="1"/>
    <col min="12594" max="12594" width="1.28515625" customWidth="1"/>
    <col min="12595" max="12595" width="21.140625" customWidth="1"/>
    <col min="12801" max="12801" width="0.7109375" customWidth="1"/>
    <col min="12802" max="12803" width="1.5703125" customWidth="1"/>
    <col min="12804" max="12804" width="16.42578125" customWidth="1"/>
    <col min="12805" max="12807" width="10.42578125" customWidth="1"/>
    <col min="12808" max="12808" width="8.7109375" customWidth="1"/>
    <col min="12809" max="12809" width="0.7109375" customWidth="1"/>
    <col min="12810" max="12810" width="3.140625" customWidth="1"/>
    <col min="12811" max="12811" width="1.140625" customWidth="1"/>
    <col min="12812" max="12812" width="18" customWidth="1"/>
    <col min="12813" max="12813" width="9.42578125" customWidth="1"/>
    <col min="12814" max="12814" width="8.7109375" customWidth="1"/>
    <col min="12815" max="12815" width="9.28515625" customWidth="1"/>
    <col min="12816" max="12816" width="10.140625" customWidth="1"/>
    <col min="12817" max="12817" width="5.140625" customWidth="1"/>
    <col min="12818" max="12818" width="10.140625" customWidth="1"/>
    <col min="12819" max="12819" width="6.42578125" customWidth="1"/>
    <col min="12821" max="12821" width="1.28515625" customWidth="1"/>
    <col min="12822" max="12822" width="1.42578125" customWidth="1"/>
    <col min="12823" max="12823" width="8.28515625" customWidth="1"/>
    <col min="12825" max="12826" width="10.7109375" customWidth="1"/>
    <col min="12827" max="12827" width="10.28515625" customWidth="1"/>
    <col min="12828" max="12828" width="11.28515625" customWidth="1"/>
    <col min="12829" max="12829" width="7.7109375" customWidth="1"/>
    <col min="12830" max="12830" width="10.140625" customWidth="1"/>
    <col min="12831" max="12831" width="6.5703125" customWidth="1"/>
    <col min="12832" max="12832" width="1.140625" customWidth="1"/>
    <col min="12833" max="12833" width="24.5703125" customWidth="1"/>
    <col min="12834" max="12834" width="9.85546875" customWidth="1"/>
    <col min="12835" max="12835" width="10.7109375" customWidth="1"/>
    <col min="12836" max="12836" width="10.85546875" customWidth="1"/>
    <col min="12837" max="12837" width="11.140625" customWidth="1"/>
    <col min="12838" max="12838" width="9.85546875" customWidth="1"/>
    <col min="12839" max="12839" width="1" customWidth="1"/>
    <col min="12840" max="12840" width="16.5703125" customWidth="1"/>
    <col min="12841" max="12841" width="0.5703125" customWidth="1"/>
    <col min="12842" max="12842" width="0.7109375" customWidth="1"/>
    <col min="12843" max="12843" width="27.85546875" customWidth="1"/>
    <col min="12844" max="12844" width="0.85546875" customWidth="1"/>
    <col min="12845" max="12845" width="27.42578125" customWidth="1"/>
    <col min="12846" max="12846" width="14.7109375" customWidth="1"/>
    <col min="12847" max="12847" width="0.42578125" customWidth="1"/>
    <col min="12848" max="12848" width="0.7109375" customWidth="1"/>
    <col min="12849" max="12849" width="21.7109375" customWidth="1"/>
    <col min="12850" max="12850" width="1.28515625" customWidth="1"/>
    <col min="12851" max="12851" width="21.140625" customWidth="1"/>
    <col min="13057" max="13057" width="0.7109375" customWidth="1"/>
    <col min="13058" max="13059" width="1.5703125" customWidth="1"/>
    <col min="13060" max="13060" width="16.42578125" customWidth="1"/>
    <col min="13061" max="13063" width="10.42578125" customWidth="1"/>
    <col min="13064" max="13064" width="8.7109375" customWidth="1"/>
    <col min="13065" max="13065" width="0.7109375" customWidth="1"/>
    <col min="13066" max="13066" width="3.140625" customWidth="1"/>
    <col min="13067" max="13067" width="1.140625" customWidth="1"/>
    <col min="13068" max="13068" width="18" customWidth="1"/>
    <col min="13069" max="13069" width="9.42578125" customWidth="1"/>
    <col min="13070" max="13070" width="8.7109375" customWidth="1"/>
    <col min="13071" max="13071" width="9.28515625" customWidth="1"/>
    <col min="13072" max="13072" width="10.140625" customWidth="1"/>
    <col min="13073" max="13073" width="5.140625" customWidth="1"/>
    <col min="13074" max="13074" width="10.140625" customWidth="1"/>
    <col min="13075" max="13075" width="6.42578125" customWidth="1"/>
    <col min="13077" max="13077" width="1.28515625" customWidth="1"/>
    <col min="13078" max="13078" width="1.42578125" customWidth="1"/>
    <col min="13079" max="13079" width="8.28515625" customWidth="1"/>
    <col min="13081" max="13082" width="10.7109375" customWidth="1"/>
    <col min="13083" max="13083" width="10.28515625" customWidth="1"/>
    <col min="13084" max="13084" width="11.28515625" customWidth="1"/>
    <col min="13085" max="13085" width="7.7109375" customWidth="1"/>
    <col min="13086" max="13086" width="10.140625" customWidth="1"/>
    <col min="13087" max="13087" width="6.5703125" customWidth="1"/>
    <col min="13088" max="13088" width="1.140625" customWidth="1"/>
    <col min="13089" max="13089" width="24.5703125" customWidth="1"/>
    <col min="13090" max="13090" width="9.85546875" customWidth="1"/>
    <col min="13091" max="13091" width="10.7109375" customWidth="1"/>
    <col min="13092" max="13092" width="10.85546875" customWidth="1"/>
    <col min="13093" max="13093" width="11.140625" customWidth="1"/>
    <col min="13094" max="13094" width="9.85546875" customWidth="1"/>
    <col min="13095" max="13095" width="1" customWidth="1"/>
    <col min="13096" max="13096" width="16.5703125" customWidth="1"/>
    <col min="13097" max="13097" width="0.5703125" customWidth="1"/>
    <col min="13098" max="13098" width="0.7109375" customWidth="1"/>
    <col min="13099" max="13099" width="27.85546875" customWidth="1"/>
    <col min="13100" max="13100" width="0.85546875" customWidth="1"/>
    <col min="13101" max="13101" width="27.42578125" customWidth="1"/>
    <col min="13102" max="13102" width="14.7109375" customWidth="1"/>
    <col min="13103" max="13103" width="0.42578125" customWidth="1"/>
    <col min="13104" max="13104" width="0.7109375" customWidth="1"/>
    <col min="13105" max="13105" width="21.7109375" customWidth="1"/>
    <col min="13106" max="13106" width="1.28515625" customWidth="1"/>
    <col min="13107" max="13107" width="21.140625" customWidth="1"/>
    <col min="13313" max="13313" width="0.7109375" customWidth="1"/>
    <col min="13314" max="13315" width="1.5703125" customWidth="1"/>
    <col min="13316" max="13316" width="16.42578125" customWidth="1"/>
    <col min="13317" max="13319" width="10.42578125" customWidth="1"/>
    <col min="13320" max="13320" width="8.7109375" customWidth="1"/>
    <col min="13321" max="13321" width="0.7109375" customWidth="1"/>
    <col min="13322" max="13322" width="3.140625" customWidth="1"/>
    <col min="13323" max="13323" width="1.140625" customWidth="1"/>
    <col min="13324" max="13324" width="18" customWidth="1"/>
    <col min="13325" max="13325" width="9.42578125" customWidth="1"/>
    <col min="13326" max="13326" width="8.7109375" customWidth="1"/>
    <col min="13327" max="13327" width="9.28515625" customWidth="1"/>
    <col min="13328" max="13328" width="10.140625" customWidth="1"/>
    <col min="13329" max="13329" width="5.140625" customWidth="1"/>
    <col min="13330" max="13330" width="10.140625" customWidth="1"/>
    <col min="13331" max="13331" width="6.42578125" customWidth="1"/>
    <col min="13333" max="13333" width="1.28515625" customWidth="1"/>
    <col min="13334" max="13334" width="1.42578125" customWidth="1"/>
    <col min="13335" max="13335" width="8.28515625" customWidth="1"/>
    <col min="13337" max="13338" width="10.7109375" customWidth="1"/>
    <col min="13339" max="13339" width="10.28515625" customWidth="1"/>
    <col min="13340" max="13340" width="11.28515625" customWidth="1"/>
    <col min="13341" max="13341" width="7.7109375" customWidth="1"/>
    <col min="13342" max="13342" width="10.140625" customWidth="1"/>
    <col min="13343" max="13343" width="6.5703125" customWidth="1"/>
    <col min="13344" max="13344" width="1.140625" customWidth="1"/>
    <col min="13345" max="13345" width="24.5703125" customWidth="1"/>
    <col min="13346" max="13346" width="9.85546875" customWidth="1"/>
    <col min="13347" max="13347" width="10.7109375" customWidth="1"/>
    <col min="13348" max="13348" width="10.85546875" customWidth="1"/>
    <col min="13349" max="13349" width="11.140625" customWidth="1"/>
    <col min="13350" max="13350" width="9.85546875" customWidth="1"/>
    <col min="13351" max="13351" width="1" customWidth="1"/>
    <col min="13352" max="13352" width="16.5703125" customWidth="1"/>
    <col min="13353" max="13353" width="0.5703125" customWidth="1"/>
    <col min="13354" max="13354" width="0.7109375" customWidth="1"/>
    <col min="13355" max="13355" width="27.85546875" customWidth="1"/>
    <col min="13356" max="13356" width="0.85546875" customWidth="1"/>
    <col min="13357" max="13357" width="27.42578125" customWidth="1"/>
    <col min="13358" max="13358" width="14.7109375" customWidth="1"/>
    <col min="13359" max="13359" width="0.42578125" customWidth="1"/>
    <col min="13360" max="13360" width="0.7109375" customWidth="1"/>
    <col min="13361" max="13361" width="21.7109375" customWidth="1"/>
    <col min="13362" max="13362" width="1.28515625" customWidth="1"/>
    <col min="13363" max="13363" width="21.140625" customWidth="1"/>
    <col min="13569" max="13569" width="0.7109375" customWidth="1"/>
    <col min="13570" max="13571" width="1.5703125" customWidth="1"/>
    <col min="13572" max="13572" width="16.42578125" customWidth="1"/>
    <col min="13573" max="13575" width="10.42578125" customWidth="1"/>
    <col min="13576" max="13576" width="8.7109375" customWidth="1"/>
    <col min="13577" max="13577" width="0.7109375" customWidth="1"/>
    <col min="13578" max="13578" width="3.140625" customWidth="1"/>
    <col min="13579" max="13579" width="1.140625" customWidth="1"/>
    <col min="13580" max="13580" width="18" customWidth="1"/>
    <col min="13581" max="13581" width="9.42578125" customWidth="1"/>
    <col min="13582" max="13582" width="8.7109375" customWidth="1"/>
    <col min="13583" max="13583" width="9.28515625" customWidth="1"/>
    <col min="13584" max="13584" width="10.140625" customWidth="1"/>
    <col min="13585" max="13585" width="5.140625" customWidth="1"/>
    <col min="13586" max="13586" width="10.140625" customWidth="1"/>
    <col min="13587" max="13587" width="6.42578125" customWidth="1"/>
    <col min="13589" max="13589" width="1.28515625" customWidth="1"/>
    <col min="13590" max="13590" width="1.42578125" customWidth="1"/>
    <col min="13591" max="13591" width="8.28515625" customWidth="1"/>
    <col min="13593" max="13594" width="10.7109375" customWidth="1"/>
    <col min="13595" max="13595" width="10.28515625" customWidth="1"/>
    <col min="13596" max="13596" width="11.28515625" customWidth="1"/>
    <col min="13597" max="13597" width="7.7109375" customWidth="1"/>
    <col min="13598" max="13598" width="10.140625" customWidth="1"/>
    <col min="13599" max="13599" width="6.5703125" customWidth="1"/>
    <col min="13600" max="13600" width="1.140625" customWidth="1"/>
    <col min="13601" max="13601" width="24.5703125" customWidth="1"/>
    <col min="13602" max="13602" width="9.85546875" customWidth="1"/>
    <col min="13603" max="13603" width="10.7109375" customWidth="1"/>
    <col min="13604" max="13604" width="10.85546875" customWidth="1"/>
    <col min="13605" max="13605" width="11.140625" customWidth="1"/>
    <col min="13606" max="13606" width="9.85546875" customWidth="1"/>
    <col min="13607" max="13607" width="1" customWidth="1"/>
    <col min="13608" max="13608" width="16.5703125" customWidth="1"/>
    <col min="13609" max="13609" width="0.5703125" customWidth="1"/>
    <col min="13610" max="13610" width="0.7109375" customWidth="1"/>
    <col min="13611" max="13611" width="27.85546875" customWidth="1"/>
    <col min="13612" max="13612" width="0.85546875" customWidth="1"/>
    <col min="13613" max="13613" width="27.42578125" customWidth="1"/>
    <col min="13614" max="13614" width="14.7109375" customWidth="1"/>
    <col min="13615" max="13615" width="0.42578125" customWidth="1"/>
    <col min="13616" max="13616" width="0.7109375" customWidth="1"/>
    <col min="13617" max="13617" width="21.7109375" customWidth="1"/>
    <col min="13618" max="13618" width="1.28515625" customWidth="1"/>
    <col min="13619" max="13619" width="21.140625" customWidth="1"/>
    <col min="13825" max="13825" width="0.7109375" customWidth="1"/>
    <col min="13826" max="13827" width="1.5703125" customWidth="1"/>
    <col min="13828" max="13828" width="16.42578125" customWidth="1"/>
    <col min="13829" max="13831" width="10.42578125" customWidth="1"/>
    <col min="13832" max="13832" width="8.7109375" customWidth="1"/>
    <col min="13833" max="13833" width="0.7109375" customWidth="1"/>
    <col min="13834" max="13834" width="3.140625" customWidth="1"/>
    <col min="13835" max="13835" width="1.140625" customWidth="1"/>
    <col min="13836" max="13836" width="18" customWidth="1"/>
    <col min="13837" max="13837" width="9.42578125" customWidth="1"/>
    <col min="13838" max="13838" width="8.7109375" customWidth="1"/>
    <col min="13839" max="13839" width="9.28515625" customWidth="1"/>
    <col min="13840" max="13840" width="10.140625" customWidth="1"/>
    <col min="13841" max="13841" width="5.140625" customWidth="1"/>
    <col min="13842" max="13842" width="10.140625" customWidth="1"/>
    <col min="13843" max="13843" width="6.42578125" customWidth="1"/>
    <col min="13845" max="13845" width="1.28515625" customWidth="1"/>
    <col min="13846" max="13846" width="1.42578125" customWidth="1"/>
    <col min="13847" max="13847" width="8.28515625" customWidth="1"/>
    <col min="13849" max="13850" width="10.7109375" customWidth="1"/>
    <col min="13851" max="13851" width="10.28515625" customWidth="1"/>
    <col min="13852" max="13852" width="11.28515625" customWidth="1"/>
    <col min="13853" max="13853" width="7.7109375" customWidth="1"/>
    <col min="13854" max="13854" width="10.140625" customWidth="1"/>
    <col min="13855" max="13855" width="6.5703125" customWidth="1"/>
    <col min="13856" max="13856" width="1.140625" customWidth="1"/>
    <col min="13857" max="13857" width="24.5703125" customWidth="1"/>
    <col min="13858" max="13858" width="9.85546875" customWidth="1"/>
    <col min="13859" max="13859" width="10.7109375" customWidth="1"/>
    <col min="13860" max="13860" width="10.85546875" customWidth="1"/>
    <col min="13861" max="13861" width="11.140625" customWidth="1"/>
    <col min="13862" max="13862" width="9.85546875" customWidth="1"/>
    <col min="13863" max="13863" width="1" customWidth="1"/>
    <col min="13864" max="13864" width="16.5703125" customWidth="1"/>
    <col min="13865" max="13865" width="0.5703125" customWidth="1"/>
    <col min="13866" max="13866" width="0.7109375" customWidth="1"/>
    <col min="13867" max="13867" width="27.85546875" customWidth="1"/>
    <col min="13868" max="13868" width="0.85546875" customWidth="1"/>
    <col min="13869" max="13869" width="27.42578125" customWidth="1"/>
    <col min="13870" max="13870" width="14.7109375" customWidth="1"/>
    <col min="13871" max="13871" width="0.42578125" customWidth="1"/>
    <col min="13872" max="13872" width="0.7109375" customWidth="1"/>
    <col min="13873" max="13873" width="21.7109375" customWidth="1"/>
    <col min="13874" max="13874" width="1.28515625" customWidth="1"/>
    <col min="13875" max="13875" width="21.140625" customWidth="1"/>
    <col min="14081" max="14081" width="0.7109375" customWidth="1"/>
    <col min="14082" max="14083" width="1.5703125" customWidth="1"/>
    <col min="14084" max="14084" width="16.42578125" customWidth="1"/>
    <col min="14085" max="14087" width="10.42578125" customWidth="1"/>
    <col min="14088" max="14088" width="8.7109375" customWidth="1"/>
    <col min="14089" max="14089" width="0.7109375" customWidth="1"/>
    <col min="14090" max="14090" width="3.140625" customWidth="1"/>
    <col min="14091" max="14091" width="1.140625" customWidth="1"/>
    <col min="14092" max="14092" width="18" customWidth="1"/>
    <col min="14093" max="14093" width="9.42578125" customWidth="1"/>
    <col min="14094" max="14094" width="8.7109375" customWidth="1"/>
    <col min="14095" max="14095" width="9.28515625" customWidth="1"/>
    <col min="14096" max="14096" width="10.140625" customWidth="1"/>
    <col min="14097" max="14097" width="5.140625" customWidth="1"/>
    <col min="14098" max="14098" width="10.140625" customWidth="1"/>
    <col min="14099" max="14099" width="6.42578125" customWidth="1"/>
    <col min="14101" max="14101" width="1.28515625" customWidth="1"/>
    <col min="14102" max="14102" width="1.42578125" customWidth="1"/>
    <col min="14103" max="14103" width="8.28515625" customWidth="1"/>
    <col min="14105" max="14106" width="10.7109375" customWidth="1"/>
    <col min="14107" max="14107" width="10.28515625" customWidth="1"/>
    <col min="14108" max="14108" width="11.28515625" customWidth="1"/>
    <col min="14109" max="14109" width="7.7109375" customWidth="1"/>
    <col min="14110" max="14110" width="10.140625" customWidth="1"/>
    <col min="14111" max="14111" width="6.5703125" customWidth="1"/>
    <col min="14112" max="14112" width="1.140625" customWidth="1"/>
    <col min="14113" max="14113" width="24.5703125" customWidth="1"/>
    <col min="14114" max="14114" width="9.85546875" customWidth="1"/>
    <col min="14115" max="14115" width="10.7109375" customWidth="1"/>
    <col min="14116" max="14116" width="10.85546875" customWidth="1"/>
    <col min="14117" max="14117" width="11.140625" customWidth="1"/>
    <col min="14118" max="14118" width="9.85546875" customWidth="1"/>
    <col min="14119" max="14119" width="1" customWidth="1"/>
    <col min="14120" max="14120" width="16.5703125" customWidth="1"/>
    <col min="14121" max="14121" width="0.5703125" customWidth="1"/>
    <col min="14122" max="14122" width="0.7109375" customWidth="1"/>
    <col min="14123" max="14123" width="27.85546875" customWidth="1"/>
    <col min="14124" max="14124" width="0.85546875" customWidth="1"/>
    <col min="14125" max="14125" width="27.42578125" customWidth="1"/>
    <col min="14126" max="14126" width="14.7109375" customWidth="1"/>
    <col min="14127" max="14127" width="0.42578125" customWidth="1"/>
    <col min="14128" max="14128" width="0.7109375" customWidth="1"/>
    <col min="14129" max="14129" width="21.7109375" customWidth="1"/>
    <col min="14130" max="14130" width="1.28515625" customWidth="1"/>
    <col min="14131" max="14131" width="21.140625" customWidth="1"/>
    <col min="14337" max="14337" width="0.7109375" customWidth="1"/>
    <col min="14338" max="14339" width="1.5703125" customWidth="1"/>
    <col min="14340" max="14340" width="16.42578125" customWidth="1"/>
    <col min="14341" max="14343" width="10.42578125" customWidth="1"/>
    <col min="14344" max="14344" width="8.7109375" customWidth="1"/>
    <col min="14345" max="14345" width="0.7109375" customWidth="1"/>
    <col min="14346" max="14346" width="3.140625" customWidth="1"/>
    <col min="14347" max="14347" width="1.140625" customWidth="1"/>
    <col min="14348" max="14348" width="18" customWidth="1"/>
    <col min="14349" max="14349" width="9.42578125" customWidth="1"/>
    <col min="14350" max="14350" width="8.7109375" customWidth="1"/>
    <col min="14351" max="14351" width="9.28515625" customWidth="1"/>
    <col min="14352" max="14352" width="10.140625" customWidth="1"/>
    <col min="14353" max="14353" width="5.140625" customWidth="1"/>
    <col min="14354" max="14354" width="10.140625" customWidth="1"/>
    <col min="14355" max="14355" width="6.42578125" customWidth="1"/>
    <col min="14357" max="14357" width="1.28515625" customWidth="1"/>
    <col min="14358" max="14358" width="1.42578125" customWidth="1"/>
    <col min="14359" max="14359" width="8.28515625" customWidth="1"/>
    <col min="14361" max="14362" width="10.7109375" customWidth="1"/>
    <col min="14363" max="14363" width="10.28515625" customWidth="1"/>
    <col min="14364" max="14364" width="11.28515625" customWidth="1"/>
    <col min="14365" max="14365" width="7.7109375" customWidth="1"/>
    <col min="14366" max="14366" width="10.140625" customWidth="1"/>
    <col min="14367" max="14367" width="6.5703125" customWidth="1"/>
    <col min="14368" max="14368" width="1.140625" customWidth="1"/>
    <col min="14369" max="14369" width="24.5703125" customWidth="1"/>
    <col min="14370" max="14370" width="9.85546875" customWidth="1"/>
    <col min="14371" max="14371" width="10.7109375" customWidth="1"/>
    <col min="14372" max="14372" width="10.85546875" customWidth="1"/>
    <col min="14373" max="14373" width="11.140625" customWidth="1"/>
    <col min="14374" max="14374" width="9.85546875" customWidth="1"/>
    <col min="14375" max="14375" width="1" customWidth="1"/>
    <col min="14376" max="14376" width="16.5703125" customWidth="1"/>
    <col min="14377" max="14377" width="0.5703125" customWidth="1"/>
    <col min="14378" max="14378" width="0.7109375" customWidth="1"/>
    <col min="14379" max="14379" width="27.85546875" customWidth="1"/>
    <col min="14380" max="14380" width="0.85546875" customWidth="1"/>
    <col min="14381" max="14381" width="27.42578125" customWidth="1"/>
    <col min="14382" max="14382" width="14.7109375" customWidth="1"/>
    <col min="14383" max="14383" width="0.42578125" customWidth="1"/>
    <col min="14384" max="14384" width="0.7109375" customWidth="1"/>
    <col min="14385" max="14385" width="21.7109375" customWidth="1"/>
    <col min="14386" max="14386" width="1.28515625" customWidth="1"/>
    <col min="14387" max="14387" width="21.140625" customWidth="1"/>
    <col min="14593" max="14593" width="0.7109375" customWidth="1"/>
    <col min="14594" max="14595" width="1.5703125" customWidth="1"/>
    <col min="14596" max="14596" width="16.42578125" customWidth="1"/>
    <col min="14597" max="14599" width="10.42578125" customWidth="1"/>
    <col min="14600" max="14600" width="8.7109375" customWidth="1"/>
    <col min="14601" max="14601" width="0.7109375" customWidth="1"/>
    <col min="14602" max="14602" width="3.140625" customWidth="1"/>
    <col min="14603" max="14603" width="1.140625" customWidth="1"/>
    <col min="14604" max="14604" width="18" customWidth="1"/>
    <col min="14605" max="14605" width="9.42578125" customWidth="1"/>
    <col min="14606" max="14606" width="8.7109375" customWidth="1"/>
    <col min="14607" max="14607" width="9.28515625" customWidth="1"/>
    <col min="14608" max="14608" width="10.140625" customWidth="1"/>
    <col min="14609" max="14609" width="5.140625" customWidth="1"/>
    <col min="14610" max="14610" width="10.140625" customWidth="1"/>
    <col min="14611" max="14611" width="6.42578125" customWidth="1"/>
    <col min="14613" max="14613" width="1.28515625" customWidth="1"/>
    <col min="14614" max="14614" width="1.42578125" customWidth="1"/>
    <col min="14615" max="14615" width="8.28515625" customWidth="1"/>
    <col min="14617" max="14618" width="10.7109375" customWidth="1"/>
    <col min="14619" max="14619" width="10.28515625" customWidth="1"/>
    <col min="14620" max="14620" width="11.28515625" customWidth="1"/>
    <col min="14621" max="14621" width="7.7109375" customWidth="1"/>
    <col min="14622" max="14622" width="10.140625" customWidth="1"/>
    <col min="14623" max="14623" width="6.5703125" customWidth="1"/>
    <col min="14624" max="14624" width="1.140625" customWidth="1"/>
    <col min="14625" max="14625" width="24.5703125" customWidth="1"/>
    <col min="14626" max="14626" width="9.85546875" customWidth="1"/>
    <col min="14627" max="14627" width="10.7109375" customWidth="1"/>
    <col min="14628" max="14628" width="10.85546875" customWidth="1"/>
    <col min="14629" max="14629" width="11.140625" customWidth="1"/>
    <col min="14630" max="14630" width="9.85546875" customWidth="1"/>
    <col min="14631" max="14631" width="1" customWidth="1"/>
    <col min="14632" max="14632" width="16.5703125" customWidth="1"/>
    <col min="14633" max="14633" width="0.5703125" customWidth="1"/>
    <col min="14634" max="14634" width="0.7109375" customWidth="1"/>
    <col min="14635" max="14635" width="27.85546875" customWidth="1"/>
    <col min="14636" max="14636" width="0.85546875" customWidth="1"/>
    <col min="14637" max="14637" width="27.42578125" customWidth="1"/>
    <col min="14638" max="14638" width="14.7109375" customWidth="1"/>
    <col min="14639" max="14639" width="0.42578125" customWidth="1"/>
    <col min="14640" max="14640" width="0.7109375" customWidth="1"/>
    <col min="14641" max="14641" width="21.7109375" customWidth="1"/>
    <col min="14642" max="14642" width="1.28515625" customWidth="1"/>
    <col min="14643" max="14643" width="21.140625" customWidth="1"/>
    <col min="14849" max="14849" width="0.7109375" customWidth="1"/>
    <col min="14850" max="14851" width="1.5703125" customWidth="1"/>
    <col min="14852" max="14852" width="16.42578125" customWidth="1"/>
    <col min="14853" max="14855" width="10.42578125" customWidth="1"/>
    <col min="14856" max="14856" width="8.7109375" customWidth="1"/>
    <col min="14857" max="14857" width="0.7109375" customWidth="1"/>
    <col min="14858" max="14858" width="3.140625" customWidth="1"/>
    <col min="14859" max="14859" width="1.140625" customWidth="1"/>
    <col min="14860" max="14860" width="18" customWidth="1"/>
    <col min="14861" max="14861" width="9.42578125" customWidth="1"/>
    <col min="14862" max="14862" width="8.7109375" customWidth="1"/>
    <col min="14863" max="14863" width="9.28515625" customWidth="1"/>
    <col min="14864" max="14864" width="10.140625" customWidth="1"/>
    <col min="14865" max="14865" width="5.140625" customWidth="1"/>
    <col min="14866" max="14866" width="10.140625" customWidth="1"/>
    <col min="14867" max="14867" width="6.42578125" customWidth="1"/>
    <col min="14869" max="14869" width="1.28515625" customWidth="1"/>
    <col min="14870" max="14870" width="1.42578125" customWidth="1"/>
    <col min="14871" max="14871" width="8.28515625" customWidth="1"/>
    <col min="14873" max="14874" width="10.7109375" customWidth="1"/>
    <col min="14875" max="14875" width="10.28515625" customWidth="1"/>
    <col min="14876" max="14876" width="11.28515625" customWidth="1"/>
    <col min="14877" max="14877" width="7.7109375" customWidth="1"/>
    <col min="14878" max="14878" width="10.140625" customWidth="1"/>
    <col min="14879" max="14879" width="6.5703125" customWidth="1"/>
    <col min="14880" max="14880" width="1.140625" customWidth="1"/>
    <col min="14881" max="14881" width="24.5703125" customWidth="1"/>
    <col min="14882" max="14882" width="9.85546875" customWidth="1"/>
    <col min="14883" max="14883" width="10.7109375" customWidth="1"/>
    <col min="14884" max="14884" width="10.85546875" customWidth="1"/>
    <col min="14885" max="14885" width="11.140625" customWidth="1"/>
    <col min="14886" max="14886" width="9.85546875" customWidth="1"/>
    <col min="14887" max="14887" width="1" customWidth="1"/>
    <col min="14888" max="14888" width="16.5703125" customWidth="1"/>
    <col min="14889" max="14889" width="0.5703125" customWidth="1"/>
    <col min="14890" max="14890" width="0.7109375" customWidth="1"/>
    <col min="14891" max="14891" width="27.85546875" customWidth="1"/>
    <col min="14892" max="14892" width="0.85546875" customWidth="1"/>
    <col min="14893" max="14893" width="27.42578125" customWidth="1"/>
    <col min="14894" max="14894" width="14.7109375" customWidth="1"/>
    <col min="14895" max="14895" width="0.42578125" customWidth="1"/>
    <col min="14896" max="14896" width="0.7109375" customWidth="1"/>
    <col min="14897" max="14897" width="21.7109375" customWidth="1"/>
    <col min="14898" max="14898" width="1.28515625" customWidth="1"/>
    <col min="14899" max="14899" width="21.140625" customWidth="1"/>
    <col min="15105" max="15105" width="0.7109375" customWidth="1"/>
    <col min="15106" max="15107" width="1.5703125" customWidth="1"/>
    <col min="15108" max="15108" width="16.42578125" customWidth="1"/>
    <col min="15109" max="15111" width="10.42578125" customWidth="1"/>
    <col min="15112" max="15112" width="8.7109375" customWidth="1"/>
    <col min="15113" max="15113" width="0.7109375" customWidth="1"/>
    <col min="15114" max="15114" width="3.140625" customWidth="1"/>
    <col min="15115" max="15115" width="1.140625" customWidth="1"/>
    <col min="15116" max="15116" width="18" customWidth="1"/>
    <col min="15117" max="15117" width="9.42578125" customWidth="1"/>
    <col min="15118" max="15118" width="8.7109375" customWidth="1"/>
    <col min="15119" max="15119" width="9.28515625" customWidth="1"/>
    <col min="15120" max="15120" width="10.140625" customWidth="1"/>
    <col min="15121" max="15121" width="5.140625" customWidth="1"/>
    <col min="15122" max="15122" width="10.140625" customWidth="1"/>
    <col min="15123" max="15123" width="6.42578125" customWidth="1"/>
    <col min="15125" max="15125" width="1.28515625" customWidth="1"/>
    <col min="15126" max="15126" width="1.42578125" customWidth="1"/>
    <col min="15127" max="15127" width="8.28515625" customWidth="1"/>
    <col min="15129" max="15130" width="10.7109375" customWidth="1"/>
    <col min="15131" max="15131" width="10.28515625" customWidth="1"/>
    <col min="15132" max="15132" width="11.28515625" customWidth="1"/>
    <col min="15133" max="15133" width="7.7109375" customWidth="1"/>
    <col min="15134" max="15134" width="10.140625" customWidth="1"/>
    <col min="15135" max="15135" width="6.5703125" customWidth="1"/>
    <col min="15136" max="15136" width="1.140625" customWidth="1"/>
    <col min="15137" max="15137" width="24.5703125" customWidth="1"/>
    <col min="15138" max="15138" width="9.85546875" customWidth="1"/>
    <col min="15139" max="15139" width="10.7109375" customWidth="1"/>
    <col min="15140" max="15140" width="10.85546875" customWidth="1"/>
    <col min="15141" max="15141" width="11.140625" customWidth="1"/>
    <col min="15142" max="15142" width="9.85546875" customWidth="1"/>
    <col min="15143" max="15143" width="1" customWidth="1"/>
    <col min="15144" max="15144" width="16.5703125" customWidth="1"/>
    <col min="15145" max="15145" width="0.5703125" customWidth="1"/>
    <col min="15146" max="15146" width="0.7109375" customWidth="1"/>
    <col min="15147" max="15147" width="27.85546875" customWidth="1"/>
    <col min="15148" max="15148" width="0.85546875" customWidth="1"/>
    <col min="15149" max="15149" width="27.42578125" customWidth="1"/>
    <col min="15150" max="15150" width="14.7109375" customWidth="1"/>
    <col min="15151" max="15151" width="0.42578125" customWidth="1"/>
    <col min="15152" max="15152" width="0.7109375" customWidth="1"/>
    <col min="15153" max="15153" width="21.7109375" customWidth="1"/>
    <col min="15154" max="15154" width="1.28515625" customWidth="1"/>
    <col min="15155" max="15155" width="21.140625" customWidth="1"/>
    <col min="15361" max="15361" width="0.7109375" customWidth="1"/>
    <col min="15362" max="15363" width="1.5703125" customWidth="1"/>
    <col min="15364" max="15364" width="16.42578125" customWidth="1"/>
    <col min="15365" max="15367" width="10.42578125" customWidth="1"/>
    <col min="15368" max="15368" width="8.7109375" customWidth="1"/>
    <col min="15369" max="15369" width="0.7109375" customWidth="1"/>
    <col min="15370" max="15370" width="3.140625" customWidth="1"/>
    <col min="15371" max="15371" width="1.140625" customWidth="1"/>
    <col min="15372" max="15372" width="18" customWidth="1"/>
    <col min="15373" max="15373" width="9.42578125" customWidth="1"/>
    <col min="15374" max="15374" width="8.7109375" customWidth="1"/>
    <col min="15375" max="15375" width="9.28515625" customWidth="1"/>
    <col min="15376" max="15376" width="10.140625" customWidth="1"/>
    <col min="15377" max="15377" width="5.140625" customWidth="1"/>
    <col min="15378" max="15378" width="10.140625" customWidth="1"/>
    <col min="15379" max="15379" width="6.42578125" customWidth="1"/>
    <col min="15381" max="15381" width="1.28515625" customWidth="1"/>
    <col min="15382" max="15382" width="1.42578125" customWidth="1"/>
    <col min="15383" max="15383" width="8.28515625" customWidth="1"/>
    <col min="15385" max="15386" width="10.7109375" customWidth="1"/>
    <col min="15387" max="15387" width="10.28515625" customWidth="1"/>
    <col min="15388" max="15388" width="11.28515625" customWidth="1"/>
    <col min="15389" max="15389" width="7.7109375" customWidth="1"/>
    <col min="15390" max="15390" width="10.140625" customWidth="1"/>
    <col min="15391" max="15391" width="6.5703125" customWidth="1"/>
    <col min="15392" max="15392" width="1.140625" customWidth="1"/>
    <col min="15393" max="15393" width="24.5703125" customWidth="1"/>
    <col min="15394" max="15394" width="9.85546875" customWidth="1"/>
    <col min="15395" max="15395" width="10.7109375" customWidth="1"/>
    <col min="15396" max="15396" width="10.85546875" customWidth="1"/>
    <col min="15397" max="15397" width="11.140625" customWidth="1"/>
    <col min="15398" max="15398" width="9.85546875" customWidth="1"/>
    <col min="15399" max="15399" width="1" customWidth="1"/>
    <col min="15400" max="15400" width="16.5703125" customWidth="1"/>
    <col min="15401" max="15401" width="0.5703125" customWidth="1"/>
    <col min="15402" max="15402" width="0.7109375" customWidth="1"/>
    <col min="15403" max="15403" width="27.85546875" customWidth="1"/>
    <col min="15404" max="15404" width="0.85546875" customWidth="1"/>
    <col min="15405" max="15405" width="27.42578125" customWidth="1"/>
    <col min="15406" max="15406" width="14.7109375" customWidth="1"/>
    <col min="15407" max="15407" width="0.42578125" customWidth="1"/>
    <col min="15408" max="15408" width="0.7109375" customWidth="1"/>
    <col min="15409" max="15409" width="21.7109375" customWidth="1"/>
    <col min="15410" max="15410" width="1.28515625" customWidth="1"/>
    <col min="15411" max="15411" width="21.140625" customWidth="1"/>
    <col min="15617" max="15617" width="0.7109375" customWidth="1"/>
    <col min="15618" max="15619" width="1.5703125" customWidth="1"/>
    <col min="15620" max="15620" width="16.42578125" customWidth="1"/>
    <col min="15621" max="15623" width="10.42578125" customWidth="1"/>
    <col min="15624" max="15624" width="8.7109375" customWidth="1"/>
    <col min="15625" max="15625" width="0.7109375" customWidth="1"/>
    <col min="15626" max="15626" width="3.140625" customWidth="1"/>
    <col min="15627" max="15627" width="1.140625" customWidth="1"/>
    <col min="15628" max="15628" width="18" customWidth="1"/>
    <col min="15629" max="15629" width="9.42578125" customWidth="1"/>
    <col min="15630" max="15630" width="8.7109375" customWidth="1"/>
    <col min="15631" max="15631" width="9.28515625" customWidth="1"/>
    <col min="15632" max="15632" width="10.140625" customWidth="1"/>
    <col min="15633" max="15633" width="5.140625" customWidth="1"/>
    <col min="15634" max="15634" width="10.140625" customWidth="1"/>
    <col min="15635" max="15635" width="6.42578125" customWidth="1"/>
    <col min="15637" max="15637" width="1.28515625" customWidth="1"/>
    <col min="15638" max="15638" width="1.42578125" customWidth="1"/>
    <col min="15639" max="15639" width="8.28515625" customWidth="1"/>
    <col min="15641" max="15642" width="10.7109375" customWidth="1"/>
    <col min="15643" max="15643" width="10.28515625" customWidth="1"/>
    <col min="15644" max="15644" width="11.28515625" customWidth="1"/>
    <col min="15645" max="15645" width="7.7109375" customWidth="1"/>
    <col min="15646" max="15646" width="10.140625" customWidth="1"/>
    <col min="15647" max="15647" width="6.5703125" customWidth="1"/>
    <col min="15648" max="15648" width="1.140625" customWidth="1"/>
    <col min="15649" max="15649" width="24.5703125" customWidth="1"/>
    <col min="15650" max="15650" width="9.85546875" customWidth="1"/>
    <col min="15651" max="15651" width="10.7109375" customWidth="1"/>
    <col min="15652" max="15652" width="10.85546875" customWidth="1"/>
    <col min="15653" max="15653" width="11.140625" customWidth="1"/>
    <col min="15654" max="15654" width="9.85546875" customWidth="1"/>
    <col min="15655" max="15655" width="1" customWidth="1"/>
    <col min="15656" max="15656" width="16.5703125" customWidth="1"/>
    <col min="15657" max="15657" width="0.5703125" customWidth="1"/>
    <col min="15658" max="15658" width="0.7109375" customWidth="1"/>
    <col min="15659" max="15659" width="27.85546875" customWidth="1"/>
    <col min="15660" max="15660" width="0.85546875" customWidth="1"/>
    <col min="15661" max="15661" width="27.42578125" customWidth="1"/>
    <col min="15662" max="15662" width="14.7109375" customWidth="1"/>
    <col min="15663" max="15663" width="0.42578125" customWidth="1"/>
    <col min="15664" max="15664" width="0.7109375" customWidth="1"/>
    <col min="15665" max="15665" width="21.7109375" customWidth="1"/>
    <col min="15666" max="15666" width="1.28515625" customWidth="1"/>
    <col min="15667" max="15667" width="21.140625" customWidth="1"/>
    <col min="15873" max="15873" width="0.7109375" customWidth="1"/>
    <col min="15874" max="15875" width="1.5703125" customWidth="1"/>
    <col min="15876" max="15876" width="16.42578125" customWidth="1"/>
    <col min="15877" max="15879" width="10.42578125" customWidth="1"/>
    <col min="15880" max="15880" width="8.7109375" customWidth="1"/>
    <col min="15881" max="15881" width="0.7109375" customWidth="1"/>
    <col min="15882" max="15882" width="3.140625" customWidth="1"/>
    <col min="15883" max="15883" width="1.140625" customWidth="1"/>
    <col min="15884" max="15884" width="18" customWidth="1"/>
    <col min="15885" max="15885" width="9.42578125" customWidth="1"/>
    <col min="15886" max="15886" width="8.7109375" customWidth="1"/>
    <col min="15887" max="15887" width="9.28515625" customWidth="1"/>
    <col min="15888" max="15888" width="10.140625" customWidth="1"/>
    <col min="15889" max="15889" width="5.140625" customWidth="1"/>
    <col min="15890" max="15890" width="10.140625" customWidth="1"/>
    <col min="15891" max="15891" width="6.42578125" customWidth="1"/>
    <col min="15893" max="15893" width="1.28515625" customWidth="1"/>
    <col min="15894" max="15894" width="1.42578125" customWidth="1"/>
    <col min="15895" max="15895" width="8.28515625" customWidth="1"/>
    <col min="15897" max="15898" width="10.7109375" customWidth="1"/>
    <col min="15899" max="15899" width="10.28515625" customWidth="1"/>
    <col min="15900" max="15900" width="11.28515625" customWidth="1"/>
    <col min="15901" max="15901" width="7.7109375" customWidth="1"/>
    <col min="15902" max="15902" width="10.140625" customWidth="1"/>
    <col min="15903" max="15903" width="6.5703125" customWidth="1"/>
    <col min="15904" max="15904" width="1.140625" customWidth="1"/>
    <col min="15905" max="15905" width="24.5703125" customWidth="1"/>
    <col min="15906" max="15906" width="9.85546875" customWidth="1"/>
    <col min="15907" max="15907" width="10.7109375" customWidth="1"/>
    <col min="15908" max="15908" width="10.85546875" customWidth="1"/>
    <col min="15909" max="15909" width="11.140625" customWidth="1"/>
    <col min="15910" max="15910" width="9.85546875" customWidth="1"/>
    <col min="15911" max="15911" width="1" customWidth="1"/>
    <col min="15912" max="15912" width="16.5703125" customWidth="1"/>
    <col min="15913" max="15913" width="0.5703125" customWidth="1"/>
    <col min="15914" max="15914" width="0.7109375" customWidth="1"/>
    <col min="15915" max="15915" width="27.85546875" customWidth="1"/>
    <col min="15916" max="15916" width="0.85546875" customWidth="1"/>
    <col min="15917" max="15917" width="27.42578125" customWidth="1"/>
    <col min="15918" max="15918" width="14.7109375" customWidth="1"/>
    <col min="15919" max="15919" width="0.42578125" customWidth="1"/>
    <col min="15920" max="15920" width="0.7109375" customWidth="1"/>
    <col min="15921" max="15921" width="21.7109375" customWidth="1"/>
    <col min="15922" max="15922" width="1.28515625" customWidth="1"/>
    <col min="15923" max="15923" width="21.140625" customWidth="1"/>
    <col min="16129" max="16129" width="0.7109375" customWidth="1"/>
    <col min="16130" max="16131" width="1.5703125" customWidth="1"/>
    <col min="16132" max="16132" width="16.42578125" customWidth="1"/>
    <col min="16133" max="16135" width="10.42578125" customWidth="1"/>
    <col min="16136" max="16136" width="8.7109375" customWidth="1"/>
    <col min="16137" max="16137" width="0.7109375" customWidth="1"/>
    <col min="16138" max="16138" width="3.140625" customWidth="1"/>
    <col min="16139" max="16139" width="1.140625" customWidth="1"/>
    <col min="16140" max="16140" width="18" customWidth="1"/>
    <col min="16141" max="16141" width="9.42578125" customWidth="1"/>
    <col min="16142" max="16142" width="8.7109375" customWidth="1"/>
    <col min="16143" max="16143" width="9.28515625" customWidth="1"/>
    <col min="16144" max="16144" width="10.140625" customWidth="1"/>
    <col min="16145" max="16145" width="5.140625" customWidth="1"/>
    <col min="16146" max="16146" width="10.140625" customWidth="1"/>
    <col min="16147" max="16147" width="6.42578125" customWidth="1"/>
    <col min="16149" max="16149" width="1.28515625" customWidth="1"/>
    <col min="16150" max="16150" width="1.42578125" customWidth="1"/>
    <col min="16151" max="16151" width="8.28515625" customWidth="1"/>
    <col min="16153" max="16154" width="10.7109375" customWidth="1"/>
    <col min="16155" max="16155" width="10.28515625" customWidth="1"/>
    <col min="16156" max="16156" width="11.28515625" customWidth="1"/>
    <col min="16157" max="16157" width="7.7109375" customWidth="1"/>
    <col min="16158" max="16158" width="10.140625" customWidth="1"/>
    <col min="16159" max="16159" width="6.5703125" customWidth="1"/>
    <col min="16160" max="16160" width="1.140625" customWidth="1"/>
    <col min="16161" max="16161" width="24.5703125" customWidth="1"/>
    <col min="16162" max="16162" width="9.85546875" customWidth="1"/>
    <col min="16163" max="16163" width="10.7109375" customWidth="1"/>
    <col min="16164" max="16164" width="10.85546875" customWidth="1"/>
    <col min="16165" max="16165" width="11.140625" customWidth="1"/>
    <col min="16166" max="16166" width="9.85546875" customWidth="1"/>
    <col min="16167" max="16167" width="1" customWidth="1"/>
    <col min="16168" max="16168" width="16.5703125" customWidth="1"/>
    <col min="16169" max="16169" width="0.5703125" customWidth="1"/>
    <col min="16170" max="16170" width="0.7109375" customWidth="1"/>
    <col min="16171" max="16171" width="27.85546875" customWidth="1"/>
    <col min="16172" max="16172" width="0.85546875" customWidth="1"/>
    <col min="16173" max="16173" width="27.42578125" customWidth="1"/>
    <col min="16174" max="16174" width="14.7109375" customWidth="1"/>
    <col min="16175" max="16175" width="0.42578125" customWidth="1"/>
    <col min="16176" max="16176" width="0.7109375" customWidth="1"/>
    <col min="16177" max="16177" width="21.7109375" customWidth="1"/>
    <col min="16178" max="16178" width="1.28515625" customWidth="1"/>
    <col min="16179" max="16179" width="21.140625" customWidth="1"/>
  </cols>
  <sheetData>
    <row r="1" spans="1:38" ht="30" customHeight="1" x14ac:dyDescent="0.25">
      <c r="A1" s="970" t="s">
        <v>2083</v>
      </c>
      <c r="B1" s="970"/>
      <c r="C1" s="970"/>
      <c r="D1" s="970"/>
      <c r="E1" s="970"/>
      <c r="F1" s="970"/>
      <c r="G1" s="970"/>
      <c r="H1" s="970"/>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2"/>
    </row>
    <row r="2" spans="1:38" x14ac:dyDescent="0.25">
      <c r="A2" s="973" t="s">
        <v>2084</v>
      </c>
      <c r="B2" s="973"/>
      <c r="C2" s="973"/>
      <c r="D2" s="973"/>
      <c r="E2" s="973"/>
      <c r="F2" s="973"/>
      <c r="G2" s="973"/>
      <c r="H2" s="973"/>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2"/>
    </row>
    <row r="3" spans="1:38" ht="1.9" customHeight="1" thickBot="1" x14ac:dyDescent="0.3">
      <c r="A3" s="835"/>
      <c r="B3" s="835"/>
      <c r="C3" s="835"/>
      <c r="D3" s="835"/>
      <c r="E3" s="835"/>
      <c r="F3" s="835"/>
      <c r="G3" s="835"/>
      <c r="H3" s="835"/>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2"/>
    </row>
    <row r="4" spans="1:38" ht="6" customHeight="1" thickTop="1" x14ac:dyDescent="0.25">
      <c r="A4" s="974"/>
      <c r="B4" s="974"/>
      <c r="C4" s="975"/>
      <c r="D4" s="975"/>
      <c r="E4" s="976"/>
      <c r="F4" s="977"/>
      <c r="G4" s="978"/>
      <c r="H4" s="978"/>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2"/>
    </row>
    <row r="5" spans="1:38" ht="22.15" customHeight="1" x14ac:dyDescent="0.25">
      <c r="A5" s="979" t="s">
        <v>2085</v>
      </c>
      <c r="B5" s="979"/>
      <c r="C5" s="979"/>
      <c r="D5" s="979"/>
      <c r="E5" s="980" t="s">
        <v>2086</v>
      </c>
      <c r="F5" s="980" t="s">
        <v>2087</v>
      </c>
      <c r="G5" s="981" t="s">
        <v>2088</v>
      </c>
      <c r="H5" s="98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2"/>
    </row>
    <row r="6" spans="1:38" ht="13.9" customHeight="1" x14ac:dyDescent="0.25">
      <c r="A6" s="979"/>
      <c r="B6" s="979"/>
      <c r="C6" s="979"/>
      <c r="D6" s="979"/>
      <c r="E6" s="980"/>
      <c r="F6" s="980"/>
      <c r="G6" s="982" t="s">
        <v>2089</v>
      </c>
      <c r="H6" s="982" t="s">
        <v>2090</v>
      </c>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2"/>
    </row>
    <row r="7" spans="1:38" ht="6" customHeight="1" thickBot="1" x14ac:dyDescent="0.3">
      <c r="A7" s="983"/>
      <c r="B7" s="983"/>
      <c r="C7" s="983"/>
      <c r="D7" s="983"/>
      <c r="E7" s="984"/>
      <c r="F7" s="984"/>
      <c r="G7" s="983"/>
      <c r="H7" s="983"/>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2"/>
    </row>
    <row r="8" spans="1:38" ht="11.45" customHeight="1" thickTop="1" x14ac:dyDescent="0.25">
      <c r="A8" s="985" t="s">
        <v>2091</v>
      </c>
      <c r="B8" s="986"/>
      <c r="C8" s="987"/>
      <c r="D8" s="986"/>
      <c r="E8" s="988">
        <f>E12-E10</f>
        <v>7488051523.54</v>
      </c>
      <c r="F8" s="988">
        <f>F12-F10</f>
        <v>7213539340.8999996</v>
      </c>
      <c r="G8" s="988">
        <f>F8-E8</f>
        <v>-274512182.64000034</v>
      </c>
      <c r="H8" s="989">
        <f>(F8/1.03305)/E8*100-100</f>
        <v>-6.7479820483443262</v>
      </c>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2"/>
    </row>
    <row r="9" spans="1:38" s="994" customFormat="1" ht="8.4499999999999993" customHeight="1" thickBot="1" x14ac:dyDescent="0.3">
      <c r="A9" s="990"/>
      <c r="B9" s="991"/>
      <c r="C9" s="991"/>
      <c r="D9" s="991"/>
      <c r="E9" s="992" t="s">
        <v>2092</v>
      </c>
      <c r="F9" s="992" t="s">
        <v>2092</v>
      </c>
      <c r="G9" s="993"/>
      <c r="H9" s="991"/>
      <c r="K9" s="995"/>
      <c r="AL9" s="996"/>
    </row>
    <row r="10" spans="1:38" s="994" customFormat="1" ht="13.15" customHeight="1" x14ac:dyDescent="0.25">
      <c r="A10" s="997" t="s">
        <v>2093</v>
      </c>
      <c r="B10" s="998"/>
      <c r="C10" s="998"/>
      <c r="D10" s="998"/>
      <c r="E10" s="999">
        <v>156881832.69999999</v>
      </c>
      <c r="F10" s="999">
        <v>94419745.140000001</v>
      </c>
      <c r="G10" s="1000">
        <f>F10-E10</f>
        <v>-62462087.559999987</v>
      </c>
      <c r="H10" s="1001">
        <f>(F10/1.03305)/E10*100-100</f>
        <v>-41.740221697460925</v>
      </c>
      <c r="K10" s="995"/>
      <c r="AL10" s="996"/>
    </row>
    <row r="11" spans="1:38" s="1004" customFormat="1" ht="4.1500000000000004" customHeight="1" x14ac:dyDescent="0.25">
      <c r="A11" s="998"/>
      <c r="B11" s="1002"/>
      <c r="C11" s="1002"/>
      <c r="D11" s="997"/>
      <c r="E11" s="1003"/>
      <c r="F11" s="1003"/>
      <c r="G11" s="1003"/>
      <c r="H11" s="1001"/>
      <c r="K11" s="1005"/>
      <c r="AL11" s="1006"/>
    </row>
    <row r="12" spans="1:38" s="1004" customFormat="1" thickBot="1" x14ac:dyDescent="0.3">
      <c r="A12" s="1007" t="s">
        <v>2094</v>
      </c>
      <c r="B12" s="990"/>
      <c r="C12" s="990"/>
      <c r="D12" s="990"/>
      <c r="E12" s="1008">
        <f>SUM(E14:E16)</f>
        <v>7644933356.2399998</v>
      </c>
      <c r="F12" s="1008">
        <f>SUM(F14:F16)</f>
        <v>7307959086.04</v>
      </c>
      <c r="G12" s="1009">
        <f>F12-E12</f>
        <v>-336974270.19999981</v>
      </c>
      <c r="H12" s="1010">
        <f>(F12/1.03305)/E12*100-100</f>
        <v>-7.466058509004398</v>
      </c>
      <c r="K12" s="1005"/>
      <c r="AL12" s="1006"/>
    </row>
    <row r="13" spans="1:38" s="1004" customFormat="1" ht="14.25" x14ac:dyDescent="0.25">
      <c r="A13" s="1011"/>
      <c r="B13" s="1011" t="s">
        <v>2095</v>
      </c>
      <c r="C13" s="1011"/>
      <c r="D13" s="1011"/>
      <c r="E13" s="1012"/>
      <c r="F13" s="1012"/>
      <c r="G13" s="1013"/>
      <c r="H13" s="1014"/>
      <c r="K13" s="1015"/>
      <c r="AL13" s="1006"/>
    </row>
    <row r="14" spans="1:38" s="1004" customFormat="1" ht="14.25" x14ac:dyDescent="0.25">
      <c r="A14" s="1002"/>
      <c r="B14" s="1002"/>
      <c r="C14" s="1016" t="s">
        <v>2096</v>
      </c>
      <c r="D14" s="1016"/>
      <c r="E14" s="1000">
        <v>2795740903.9400001</v>
      </c>
      <c r="F14" s="999">
        <v>2671284916.29</v>
      </c>
      <c r="G14" s="1000">
        <f>F14-E14</f>
        <v>-124455987.6500001</v>
      </c>
      <c r="H14" s="1001">
        <f>(F14/1.03305)/E14*100-100</f>
        <v>-7.508473064053149</v>
      </c>
      <c r="K14" s="1015"/>
      <c r="AL14" s="1006"/>
    </row>
    <row r="15" spans="1:38" s="1004" customFormat="1" ht="14.25" x14ac:dyDescent="0.25">
      <c r="A15" s="1002"/>
      <c r="B15" s="1002"/>
      <c r="C15" s="1016" t="s">
        <v>2097</v>
      </c>
      <c r="D15" s="1016"/>
      <c r="E15" s="1000">
        <v>1340156434.1100001</v>
      </c>
      <c r="F15" s="999">
        <v>1244342315.3299999</v>
      </c>
      <c r="G15" s="1000">
        <f>F15-E15</f>
        <v>-95814118.78000021</v>
      </c>
      <c r="H15" s="1001">
        <f>(F15/1.03305)/E15*100-100</f>
        <v>-10.120006513531308</v>
      </c>
      <c r="K15" s="1015"/>
      <c r="L15" s="1017"/>
      <c r="AL15" s="1006"/>
    </row>
    <row r="16" spans="1:38" s="1004" customFormat="1" ht="14.25" x14ac:dyDescent="0.25">
      <c r="A16" s="1002"/>
      <c r="B16" s="1002"/>
      <c r="C16" s="1016" t="s">
        <v>2098</v>
      </c>
      <c r="D16" s="1016"/>
      <c r="E16" s="1000">
        <v>3509036018.1900001</v>
      </c>
      <c r="F16" s="999">
        <v>3392331854.4200001</v>
      </c>
      <c r="G16" s="1000">
        <f>F16-E16</f>
        <v>-116704163.76999998</v>
      </c>
      <c r="H16" s="1018">
        <f>(F16/1.03305)/E16*100-100</f>
        <v>-6.4186809439180195</v>
      </c>
      <c r="K16" s="1015"/>
      <c r="L16" s="1017"/>
      <c r="AL16" s="1006"/>
    </row>
    <row r="17" spans="1:38" s="1004" customFormat="1" ht="6" customHeight="1" x14ac:dyDescent="0.25">
      <c r="A17" s="1002"/>
      <c r="B17" s="1002"/>
      <c r="C17" s="1019"/>
      <c r="D17" s="1019"/>
      <c r="E17" s="1000"/>
      <c r="F17" s="999"/>
      <c r="G17" s="1000"/>
      <c r="H17" s="1001"/>
      <c r="K17" s="1015"/>
      <c r="L17" s="1017"/>
      <c r="AL17" s="1006"/>
    </row>
    <row r="18" spans="1:38" ht="3" customHeight="1" thickBot="1" x14ac:dyDescent="0.3">
      <c r="A18" s="1020"/>
      <c r="B18" s="1020"/>
      <c r="C18" s="1020"/>
      <c r="D18" s="1020"/>
      <c r="E18" s="1021"/>
      <c r="F18" s="1021"/>
      <c r="G18" s="1021"/>
      <c r="H18" s="102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2"/>
    </row>
    <row r="19" spans="1:38" ht="15.75" thickTop="1" x14ac:dyDescent="0.25">
      <c r="A19" s="1022" t="s">
        <v>2099</v>
      </c>
      <c r="B19" s="1022"/>
      <c r="C19" s="1022"/>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2"/>
    </row>
    <row r="20" spans="1:38" ht="24" customHeight="1" x14ac:dyDescent="0.25">
      <c r="A20" s="1023" t="s">
        <v>2100</v>
      </c>
      <c r="B20" s="1023"/>
      <c r="C20" s="1023"/>
      <c r="D20" s="1023"/>
      <c r="E20" s="1023"/>
      <c r="F20" s="1023"/>
      <c r="G20" s="1023"/>
      <c r="H20" s="1023"/>
      <c r="I20" s="970" t="s">
        <v>2101</v>
      </c>
      <c r="J20" s="970"/>
      <c r="K20" s="970"/>
      <c r="L20" s="970"/>
      <c r="M20" s="970"/>
      <c r="N20" s="970"/>
      <c r="O20" s="970"/>
      <c r="P20" s="970"/>
      <c r="Q20" s="970"/>
      <c r="R20" s="970"/>
      <c r="S20" s="970"/>
      <c r="T20" s="970"/>
      <c r="U20" s="970"/>
      <c r="V20" s="971"/>
      <c r="W20" s="971"/>
      <c r="X20" s="971"/>
      <c r="Y20" s="971"/>
      <c r="Z20" s="971"/>
      <c r="AA20" s="971"/>
      <c r="AB20" s="971"/>
      <c r="AC20" s="971"/>
      <c r="AD20" s="971"/>
      <c r="AE20" s="971"/>
      <c r="AF20" s="971"/>
      <c r="AG20" s="971"/>
      <c r="AH20" s="971"/>
      <c r="AI20" s="971"/>
      <c r="AJ20" s="971"/>
      <c r="AK20" s="971"/>
      <c r="AL20" s="972"/>
    </row>
    <row r="21" spans="1:38" ht="15.75" thickBot="1" x14ac:dyDescent="0.3">
      <c r="A21" s="971"/>
      <c r="B21" s="971"/>
      <c r="C21" s="971"/>
      <c r="D21" s="971"/>
      <c r="E21" s="971"/>
      <c r="F21" s="971"/>
      <c r="G21" s="971"/>
      <c r="H21" s="971"/>
      <c r="I21" s="973" t="s">
        <v>2084</v>
      </c>
      <c r="J21" s="973"/>
      <c r="K21" s="973"/>
      <c r="L21" s="973"/>
      <c r="M21" s="973"/>
      <c r="N21" s="973"/>
      <c r="O21" s="973"/>
      <c r="P21" s="973"/>
      <c r="Q21" s="973"/>
      <c r="R21" s="973"/>
      <c r="S21" s="973"/>
      <c r="T21" s="973"/>
      <c r="U21" s="973"/>
      <c r="V21" s="971"/>
      <c r="W21" s="971"/>
      <c r="X21" s="971"/>
      <c r="Y21" s="971"/>
      <c r="Z21" s="971"/>
      <c r="AA21" s="971"/>
      <c r="AB21" s="971"/>
      <c r="AC21" s="971"/>
      <c r="AD21" s="971"/>
      <c r="AE21" s="971"/>
      <c r="AF21" s="971"/>
      <c r="AG21" s="971"/>
      <c r="AH21" s="971"/>
      <c r="AI21" s="971"/>
      <c r="AJ21" s="971"/>
      <c r="AK21" s="971"/>
      <c r="AL21" s="972"/>
    </row>
    <row r="22" spans="1:38" ht="6" customHeight="1" thickTop="1" x14ac:dyDescent="0.25">
      <c r="A22" s="971"/>
      <c r="B22" s="971"/>
      <c r="C22" s="971"/>
      <c r="D22" s="971"/>
      <c r="E22" s="971"/>
      <c r="F22" s="971"/>
      <c r="G22" s="971"/>
      <c r="H22" s="971"/>
      <c r="I22" s="1024"/>
      <c r="J22" s="1024"/>
      <c r="K22" s="1024"/>
      <c r="L22" s="1024"/>
      <c r="M22" s="1024"/>
      <c r="N22" s="1024"/>
      <c r="O22" s="1024"/>
      <c r="P22" s="1024"/>
      <c r="Q22" s="1024"/>
      <c r="R22" s="1024"/>
      <c r="S22" s="1024"/>
      <c r="T22" s="1024"/>
      <c r="U22" s="1024"/>
      <c r="V22" s="971"/>
      <c r="W22" s="971"/>
      <c r="X22" s="971"/>
      <c r="Y22" s="971"/>
      <c r="Z22" s="971"/>
      <c r="AA22" s="971"/>
      <c r="AB22" s="971"/>
      <c r="AC22" s="971"/>
      <c r="AD22" s="971"/>
      <c r="AE22" s="971"/>
      <c r="AF22" s="971"/>
      <c r="AG22" s="971"/>
      <c r="AH22" s="971"/>
      <c r="AI22" s="971"/>
      <c r="AJ22" s="971"/>
      <c r="AK22" s="971"/>
      <c r="AL22" s="972"/>
    </row>
    <row r="23" spans="1:38" s="1004" customFormat="1" ht="14.25" x14ac:dyDescent="0.25">
      <c r="F23" s="1025"/>
      <c r="G23" s="1026"/>
      <c r="I23" s="979" t="s">
        <v>2085</v>
      </c>
      <c r="J23" s="979"/>
      <c r="K23" s="979"/>
      <c r="L23" s="979"/>
      <c r="M23" s="1027">
        <v>2015</v>
      </c>
      <c r="N23" s="1028">
        <v>2016</v>
      </c>
      <c r="O23" s="1028"/>
      <c r="P23" s="1027"/>
      <c r="Q23" s="1029" t="s">
        <v>2102</v>
      </c>
      <c r="R23" s="1029"/>
      <c r="S23" s="1029"/>
      <c r="T23" s="1029"/>
      <c r="U23" s="1029"/>
      <c r="AL23" s="1006"/>
    </row>
    <row r="24" spans="1:38" s="1004" customFormat="1" ht="11.45" customHeight="1" x14ac:dyDescent="0.25">
      <c r="F24" s="1030"/>
      <c r="G24" s="1026">
        <f>G23*0.25</f>
        <v>0</v>
      </c>
      <c r="I24" s="979"/>
      <c r="J24" s="979"/>
      <c r="K24" s="979"/>
      <c r="L24" s="979"/>
      <c r="M24" s="980" t="s">
        <v>2103</v>
      </c>
      <c r="N24" s="1031" t="s">
        <v>2104</v>
      </c>
      <c r="O24" s="1031" t="s">
        <v>2103</v>
      </c>
      <c r="P24" s="1027"/>
      <c r="Q24" s="1029">
        <v>2015</v>
      </c>
      <c r="R24" s="1029"/>
      <c r="S24" s="1032"/>
      <c r="T24" s="1029" t="s">
        <v>2104</v>
      </c>
      <c r="U24" s="1029"/>
      <c r="AL24" s="1006"/>
    </row>
    <row r="25" spans="1:38" s="1004" customFormat="1" ht="10.9" customHeight="1" x14ac:dyDescent="0.25">
      <c r="F25" s="1030"/>
      <c r="G25" s="1026"/>
      <c r="I25" s="979"/>
      <c r="J25" s="979"/>
      <c r="K25" s="979"/>
      <c r="L25" s="979"/>
      <c r="M25" s="980"/>
      <c r="N25" s="980"/>
      <c r="O25" s="980"/>
      <c r="P25" s="1027"/>
      <c r="Q25" s="1033" t="s">
        <v>2105</v>
      </c>
      <c r="R25" s="1033" t="s">
        <v>13</v>
      </c>
      <c r="S25" s="1027"/>
      <c r="T25" s="1033" t="s">
        <v>2105</v>
      </c>
      <c r="U25" s="1033" t="s">
        <v>13</v>
      </c>
      <c r="AL25" s="1006"/>
    </row>
    <row r="26" spans="1:38" s="1004" customFormat="1" ht="6" customHeight="1" thickBot="1" x14ac:dyDescent="0.3">
      <c r="I26" s="1034"/>
      <c r="J26" s="1034"/>
      <c r="K26" s="1034"/>
      <c r="L26" s="1034"/>
      <c r="M26" s="984"/>
      <c r="N26" s="984"/>
      <c r="O26" s="984"/>
      <c r="P26" s="984"/>
      <c r="Q26" s="1035"/>
      <c r="R26" s="1035"/>
      <c r="S26" s="1035"/>
      <c r="T26" s="1035"/>
      <c r="U26" s="1035"/>
      <c r="AL26" s="1006"/>
    </row>
    <row r="27" spans="1:38" s="1004" customFormat="1" ht="10.9" customHeight="1" thickTop="1" x14ac:dyDescent="0.25">
      <c r="I27" s="986" t="s">
        <v>2106</v>
      </c>
      <c r="J27" s="987"/>
      <c r="K27" s="987"/>
      <c r="L27" s="986"/>
      <c r="M27" s="1036">
        <f>M29+M40</f>
        <v>3088155922.5799999</v>
      </c>
      <c r="N27" s="1036">
        <f>N29+N40</f>
        <v>-350033961</v>
      </c>
      <c r="O27" s="1036">
        <f t="shared" ref="O27:P27" si="0">O29+O40</f>
        <v>-336974270.19999999</v>
      </c>
      <c r="P27" s="1036">
        <f t="shared" si="0"/>
        <v>0</v>
      </c>
      <c r="Q27" s="988">
        <f>O27-M27</f>
        <v>-3425130192.7799997</v>
      </c>
      <c r="R27" s="1037">
        <f>-Q27*100/M27</f>
        <v>110.9118282446851</v>
      </c>
      <c r="S27" s="1037"/>
      <c r="T27" s="1038">
        <f>(N27-O27)</f>
        <v>-13059690.800000012</v>
      </c>
      <c r="U27" s="1039">
        <f>T27*100/N27</f>
        <v>3.7309782064260935</v>
      </c>
      <c r="V27" s="1006"/>
      <c r="AL27" s="1006"/>
    </row>
    <row r="28" spans="1:38" s="1004" customFormat="1" ht="10.15" customHeight="1" thickBot="1" x14ac:dyDescent="0.25">
      <c r="H28" s="994"/>
      <c r="I28" s="1007"/>
      <c r="J28" s="1040"/>
      <c r="K28" s="1040"/>
      <c r="L28" s="1041"/>
      <c r="M28" s="1042" t="s">
        <v>2107</v>
      </c>
      <c r="N28" s="1042" t="s">
        <v>2107</v>
      </c>
      <c r="O28" s="1042" t="s">
        <v>2107</v>
      </c>
      <c r="P28" s="1042"/>
      <c r="Q28" s="1042" t="s">
        <v>2107</v>
      </c>
      <c r="R28" s="1043"/>
      <c r="S28" s="1043"/>
      <c r="T28" s="1044"/>
      <c r="U28" s="1045"/>
      <c r="V28" s="1006"/>
      <c r="AL28" s="1006"/>
    </row>
    <row r="29" spans="1:38" s="1004" customFormat="1" ht="8.4499999999999993" customHeight="1" x14ac:dyDescent="0.25">
      <c r="H29" s="994"/>
      <c r="I29" s="1046" t="s">
        <v>2108</v>
      </c>
      <c r="J29" s="1047"/>
      <c r="K29" s="1047"/>
      <c r="L29" s="1047"/>
      <c r="M29" s="1048">
        <f>M31-M35-M40</f>
        <v>3088155922.5799999</v>
      </c>
      <c r="N29" s="1048">
        <f>N31-N35</f>
        <v>-350033961</v>
      </c>
      <c r="O29" s="1048">
        <f>O31-O35</f>
        <v>-336974270.19999999</v>
      </c>
      <c r="P29" s="1048"/>
      <c r="Q29" s="1049">
        <f>O29-M29</f>
        <v>-3425130192.7799997</v>
      </c>
      <c r="R29" s="1050">
        <f>-Q29*100/M29</f>
        <v>110.9118282446851</v>
      </c>
      <c r="S29" s="1050"/>
      <c r="T29" s="1051">
        <f>N29-O29</f>
        <v>-13059690.800000012</v>
      </c>
      <c r="U29" s="1052" t="s">
        <v>19</v>
      </c>
      <c r="V29" s="1006"/>
      <c r="AL29" s="1006"/>
    </row>
    <row r="30" spans="1:38" s="1053" customFormat="1" ht="9" customHeight="1" thickBot="1" x14ac:dyDescent="0.25">
      <c r="D30" s="1054"/>
      <c r="H30" s="1055"/>
      <c r="I30" s="1056"/>
      <c r="J30" s="1056"/>
      <c r="K30" s="1056"/>
      <c r="L30" s="1056"/>
      <c r="M30" s="992" t="s">
        <v>2109</v>
      </c>
      <c r="N30" s="992" t="s">
        <v>2109</v>
      </c>
      <c r="O30" s="992" t="s">
        <v>2109</v>
      </c>
      <c r="P30" s="993"/>
      <c r="Q30" s="992" t="s">
        <v>2109</v>
      </c>
      <c r="R30" s="1056"/>
      <c r="S30" s="1056"/>
      <c r="T30" s="1057"/>
      <c r="U30" s="1056"/>
      <c r="V30" s="1058"/>
      <c r="AL30" s="1058"/>
    </row>
    <row r="31" spans="1:38" s="1053" customFormat="1" ht="17.45" customHeight="1" x14ac:dyDescent="0.2">
      <c r="D31" s="1059"/>
      <c r="H31" s="1055"/>
      <c r="I31" s="1060" t="s">
        <v>2110</v>
      </c>
      <c r="J31" s="1060" t="s">
        <v>2111</v>
      </c>
      <c r="K31" s="1060"/>
      <c r="L31" s="1060"/>
      <c r="M31" s="1061">
        <f>1000000000+2400000000</f>
        <v>3400000000</v>
      </c>
      <c r="N31" s="1061"/>
      <c r="O31" s="1062">
        <f>SUM(O32:O34)</f>
        <v>0</v>
      </c>
      <c r="P31" s="1062"/>
      <c r="Q31" s="1062">
        <f>SUM(Q32:Q34)</f>
        <v>-3400000000</v>
      </c>
      <c r="R31" s="1063">
        <f>-Q31*100/M31</f>
        <v>100</v>
      </c>
      <c r="S31" s="1063"/>
      <c r="T31" s="1064"/>
      <c r="U31" s="1065" t="s">
        <v>19</v>
      </c>
      <c r="V31" s="1058"/>
      <c r="AL31" s="1058"/>
    </row>
    <row r="32" spans="1:38" s="1004" customFormat="1" ht="15" customHeight="1" x14ac:dyDescent="0.25">
      <c r="D32" s="1066"/>
      <c r="H32" s="994"/>
      <c r="I32" s="1002"/>
      <c r="J32" s="1002"/>
      <c r="K32" s="1016" t="s">
        <v>2096</v>
      </c>
      <c r="L32" s="1016"/>
      <c r="M32" s="999"/>
      <c r="N32" s="999"/>
      <c r="O32" s="999"/>
      <c r="P32" s="999"/>
      <c r="Q32" s="1000">
        <f>O32-M32</f>
        <v>0</v>
      </c>
      <c r="R32" s="1067" t="s">
        <v>19</v>
      </c>
      <c r="S32" s="1067"/>
      <c r="T32" s="1068"/>
      <c r="U32" s="1069" t="s">
        <v>19</v>
      </c>
      <c r="V32" s="1006"/>
      <c r="AL32" s="1006"/>
    </row>
    <row r="33" spans="4:38" s="1004" customFormat="1" ht="15" customHeight="1" x14ac:dyDescent="0.25">
      <c r="D33" s="1066"/>
      <c r="H33" s="994"/>
      <c r="I33" s="1002"/>
      <c r="J33" s="1002"/>
      <c r="K33" s="1002" t="s">
        <v>2097</v>
      </c>
      <c r="L33" s="1002"/>
      <c r="M33" s="999"/>
      <c r="N33" s="999"/>
      <c r="O33" s="999"/>
      <c r="P33" s="999"/>
      <c r="Q33" s="1000">
        <f t="shared" ref="Q33" si="1">O33-M33</f>
        <v>0</v>
      </c>
      <c r="R33" s="1067" t="s">
        <v>19</v>
      </c>
      <c r="S33" s="1067"/>
      <c r="T33" s="1068"/>
      <c r="U33" s="1069" t="s">
        <v>19</v>
      </c>
      <c r="V33" s="1006"/>
      <c r="AL33" s="1006"/>
    </row>
    <row r="34" spans="4:38" s="1004" customFormat="1" ht="15" customHeight="1" x14ac:dyDescent="0.25">
      <c r="D34" s="1066"/>
      <c r="H34" s="994"/>
      <c r="I34" s="1002"/>
      <c r="J34" s="1002"/>
      <c r="K34" s="1002" t="s">
        <v>2098</v>
      </c>
      <c r="L34" s="1002"/>
      <c r="M34" s="999">
        <v>3400000000</v>
      </c>
      <c r="N34" s="999"/>
      <c r="O34" s="999"/>
      <c r="P34" s="999"/>
      <c r="Q34" s="1000">
        <f>O34-M34</f>
        <v>-3400000000</v>
      </c>
      <c r="R34" s="1067">
        <f>-Q34*100/M34</f>
        <v>100</v>
      </c>
      <c r="S34" s="1067"/>
      <c r="T34" s="1068"/>
      <c r="U34" s="1069" t="s">
        <v>19</v>
      </c>
      <c r="V34" s="1006"/>
      <c r="AL34" s="1006"/>
    </row>
    <row r="35" spans="4:38" s="1053" customFormat="1" ht="17.45" customHeight="1" x14ac:dyDescent="0.2">
      <c r="D35" s="1059"/>
      <c r="H35" s="1055"/>
      <c r="I35" s="1070" t="s">
        <v>2112</v>
      </c>
      <c r="J35" s="1070" t="s">
        <v>2113</v>
      </c>
      <c r="K35" s="1070"/>
      <c r="L35" s="1070"/>
      <c r="M35" s="1071">
        <f>SUM(M36:M38)</f>
        <v>311844077.42000002</v>
      </c>
      <c r="N35" s="1071">
        <f>SUM(N36:N38)</f>
        <v>350033961</v>
      </c>
      <c r="O35" s="1071">
        <f>SUM(O36:O38)</f>
        <v>336974270.19999999</v>
      </c>
      <c r="P35" s="1071"/>
      <c r="Q35" s="1071">
        <f>SUM(Q36:Q38)</f>
        <v>25130192.780000016</v>
      </c>
      <c r="R35" s="1072">
        <f>Q35*100/M35</f>
        <v>8.0585762564135521</v>
      </c>
      <c r="S35" s="1073"/>
      <c r="T35" s="1073">
        <f>N35-O35</f>
        <v>13059690.800000012</v>
      </c>
      <c r="U35" s="1074">
        <f>T35*100/N35</f>
        <v>3.7309782064260935</v>
      </c>
      <c r="V35" s="1058"/>
      <c r="AL35" s="1058"/>
    </row>
    <row r="36" spans="4:38" s="1004" customFormat="1" ht="15" customHeight="1" x14ac:dyDescent="0.25">
      <c r="D36" s="1066"/>
      <c r="H36" s="994"/>
      <c r="I36" s="1002"/>
      <c r="J36" s="1002"/>
      <c r="K36" s="1075" t="s">
        <v>2114</v>
      </c>
      <c r="L36" s="1075"/>
      <c r="M36" s="1000">
        <v>113909184.48999999</v>
      </c>
      <c r="N36" s="1076">
        <v>124455993</v>
      </c>
      <c r="O36" s="1000">
        <v>124455987.65000001</v>
      </c>
      <c r="P36" s="1000"/>
      <c r="Q36" s="1000">
        <f>O36-M36</f>
        <v>10546803.160000011</v>
      </c>
      <c r="R36" s="1077">
        <f t="shared" ref="R36:R38" si="2">Q36*100/M36</f>
        <v>9.2589576575591312</v>
      </c>
      <c r="S36" s="1067"/>
      <c r="T36" s="1078">
        <f>N36-O36</f>
        <v>5.3499999940395355</v>
      </c>
      <c r="U36" s="1079">
        <f>T36*100/N36</f>
        <v>4.2987082141070823E-6</v>
      </c>
      <c r="AL36" s="1006"/>
    </row>
    <row r="37" spans="4:38" s="1004" customFormat="1" ht="15" customHeight="1" x14ac:dyDescent="0.25">
      <c r="D37" s="1066"/>
      <c r="H37" s="994"/>
      <c r="I37" s="1002"/>
      <c r="J37" s="1002"/>
      <c r="K37" s="1002" t="s">
        <v>2097</v>
      </c>
      <c r="L37" s="1002"/>
      <c r="M37" s="1000">
        <v>88447593.810000002</v>
      </c>
      <c r="N37" s="1076">
        <v>95814125</v>
      </c>
      <c r="O37" s="1000">
        <v>95814118.780000001</v>
      </c>
      <c r="P37" s="1000"/>
      <c r="Q37" s="1000">
        <f>O37-M37</f>
        <v>7366524.9699999988</v>
      </c>
      <c r="R37" s="1077">
        <f>Q37*100/M37</f>
        <v>8.3286889475190335</v>
      </c>
      <c r="S37" s="1067"/>
      <c r="T37" s="1078">
        <f t="shared" ref="T37" si="3">N37-O37</f>
        <v>6.2199999988079071</v>
      </c>
      <c r="U37" s="1080">
        <f t="shared" ref="U37:U38" si="4">T37*100/N37</f>
        <v>6.4917359510488743E-6</v>
      </c>
      <c r="AL37" s="1006"/>
    </row>
    <row r="38" spans="4:38" s="1004" customFormat="1" ht="15" customHeight="1" x14ac:dyDescent="0.25">
      <c r="D38" s="1066"/>
      <c r="H38" s="994"/>
      <c r="I38" s="1002"/>
      <c r="J38" s="1002"/>
      <c r="K38" s="1002" t="s">
        <v>2098</v>
      </c>
      <c r="L38" s="1002"/>
      <c r="M38" s="1000">
        <v>109487299.11999999</v>
      </c>
      <c r="N38" s="1076">
        <v>129763843</v>
      </c>
      <c r="O38" s="1000">
        <v>116704163.77</v>
      </c>
      <c r="P38" s="1000"/>
      <c r="Q38" s="1000">
        <f>O38-M38</f>
        <v>7216864.650000006</v>
      </c>
      <c r="R38" s="1077">
        <f t="shared" si="2"/>
        <v>6.5915085201710895</v>
      </c>
      <c r="S38" s="1067"/>
      <c r="T38" s="1067">
        <f>N38-O38</f>
        <v>13059679.230000004</v>
      </c>
      <c r="U38" s="1080">
        <f t="shared" si="4"/>
        <v>10.064189629464044</v>
      </c>
      <c r="AL38" s="1006"/>
    </row>
    <row r="39" spans="4:38" s="1004" customFormat="1" ht="6" customHeight="1" thickBot="1" x14ac:dyDescent="0.3">
      <c r="D39" s="1066"/>
      <c r="H39" s="994"/>
      <c r="I39" s="1047"/>
      <c r="J39" s="1047"/>
      <c r="K39" s="1081"/>
      <c r="L39" s="1047"/>
      <c r="M39" s="1082"/>
      <c r="N39" s="1083"/>
      <c r="O39" s="1082"/>
      <c r="P39" s="1082"/>
      <c r="Q39" s="1082"/>
      <c r="R39" s="1050"/>
      <c r="S39" s="1050"/>
      <c r="T39" s="1084"/>
      <c r="U39" s="1052"/>
      <c r="AL39" s="1006"/>
    </row>
    <row r="40" spans="4:38" s="1053" customFormat="1" ht="16.899999999999999" customHeight="1" thickBot="1" x14ac:dyDescent="0.25">
      <c r="D40" s="1059"/>
      <c r="H40" s="1055"/>
      <c r="I40" s="1085" t="s">
        <v>2115</v>
      </c>
      <c r="J40" s="1086"/>
      <c r="K40" s="1086"/>
      <c r="L40" s="1086"/>
      <c r="M40" s="1087"/>
      <c r="N40" s="1087"/>
      <c r="O40" s="1087"/>
      <c r="P40" s="1087"/>
      <c r="Q40" s="1088"/>
      <c r="R40" s="1089"/>
      <c r="S40" s="1089"/>
      <c r="T40" s="1090"/>
      <c r="U40" s="1091"/>
      <c r="AL40" s="1058"/>
    </row>
    <row r="41" spans="4:38" s="1004" customFormat="1" ht="14.25" x14ac:dyDescent="0.25">
      <c r="D41" s="1092"/>
      <c r="H41" s="994"/>
      <c r="I41" s="1093" t="s">
        <v>2116</v>
      </c>
      <c r="J41" s="1093" t="s">
        <v>2111</v>
      </c>
      <c r="K41" s="1093"/>
      <c r="L41" s="1093"/>
      <c r="M41" s="1094"/>
      <c r="N41" s="1094"/>
      <c r="O41" s="1095"/>
      <c r="P41" s="1095"/>
      <c r="Q41" s="1095"/>
      <c r="R41" s="1096"/>
      <c r="S41" s="1096"/>
      <c r="T41" s="1097"/>
      <c r="U41" s="1098"/>
      <c r="AL41" s="1006"/>
    </row>
    <row r="42" spans="4:38" s="1004" customFormat="1" ht="14.25" x14ac:dyDescent="0.25">
      <c r="D42" s="1099"/>
      <c r="H42" s="994"/>
      <c r="I42" s="1100" t="s">
        <v>2117</v>
      </c>
      <c r="J42" s="1100" t="s">
        <v>2118</v>
      </c>
      <c r="K42" s="1100"/>
      <c r="L42" s="1100"/>
      <c r="M42" s="1101"/>
      <c r="N42" s="1102"/>
      <c r="O42" s="1101"/>
      <c r="P42" s="1101"/>
      <c r="Q42" s="1101"/>
      <c r="R42" s="1101"/>
      <c r="S42" s="1101"/>
      <c r="T42" s="1103"/>
      <c r="U42" s="1104"/>
      <c r="AL42" s="1006"/>
    </row>
    <row r="43" spans="4:38" s="1004" customFormat="1" ht="1.9" customHeight="1" thickBot="1" x14ac:dyDescent="0.3">
      <c r="H43" s="994"/>
      <c r="I43" s="1105"/>
      <c r="J43" s="1105"/>
      <c r="K43" s="1106"/>
      <c r="L43" s="1106"/>
      <c r="M43" s="1107"/>
      <c r="N43" s="1108"/>
      <c r="O43" s="1107"/>
      <c r="P43" s="1107"/>
      <c r="Q43" s="1107"/>
      <c r="R43" s="1109"/>
      <c r="S43" s="1109"/>
      <c r="T43" s="1110"/>
      <c r="U43" s="1111"/>
      <c r="AL43" s="1006"/>
    </row>
    <row r="44" spans="4:38" s="1004" customFormat="1" ht="14.45" customHeight="1" thickTop="1" x14ac:dyDescent="0.25">
      <c r="W44" s="1112" t="s">
        <v>2119</v>
      </c>
      <c r="X44" s="1112"/>
      <c r="Y44" s="1112"/>
      <c r="Z44" s="1112"/>
      <c r="AA44" s="1112"/>
      <c r="AB44" s="1112"/>
      <c r="AC44" s="1112"/>
      <c r="AD44" s="1112"/>
      <c r="AE44" s="1112"/>
      <c r="AF44" s="1112"/>
      <c r="AG44" s="1112"/>
      <c r="AH44" s="1112"/>
      <c r="AI44" s="1112"/>
      <c r="AJ44" s="1112"/>
      <c r="AK44" s="1112"/>
      <c r="AL44" s="1113"/>
    </row>
    <row r="45" spans="4:38" s="1004" customFormat="1" thickBot="1" x14ac:dyDescent="0.3">
      <c r="W45" s="1114" t="s">
        <v>2084</v>
      </c>
      <c r="X45" s="1114"/>
      <c r="Y45" s="1114"/>
      <c r="Z45" s="1114"/>
      <c r="AA45" s="1114"/>
      <c r="AB45" s="1114"/>
      <c r="AC45" s="1114"/>
      <c r="AD45" s="1114"/>
      <c r="AE45" s="1114"/>
      <c r="AF45" s="1114"/>
      <c r="AG45" s="1114"/>
      <c r="AH45" s="1114"/>
      <c r="AI45" s="1114"/>
      <c r="AJ45" s="1114"/>
      <c r="AK45" s="1114"/>
      <c r="AL45" s="1115"/>
    </row>
    <row r="46" spans="4:38" s="1004" customFormat="1" ht="6" customHeight="1" thickTop="1" x14ac:dyDescent="0.25">
      <c r="W46" s="1116"/>
      <c r="X46" s="1116"/>
      <c r="Y46" s="1116"/>
      <c r="Z46" s="1116"/>
      <c r="AA46" s="1116"/>
      <c r="AB46" s="1116"/>
      <c r="AC46" s="1116"/>
      <c r="AD46" s="1116"/>
      <c r="AE46" s="1116"/>
      <c r="AF46" s="1116"/>
      <c r="AG46" s="1116"/>
      <c r="AH46" s="1116"/>
      <c r="AI46" s="1116"/>
      <c r="AJ46" s="1116"/>
      <c r="AK46" s="1116"/>
      <c r="AL46" s="1115"/>
    </row>
    <row r="47" spans="4:38" ht="14.45" customHeight="1" x14ac:dyDescent="0.25">
      <c r="D47" s="971"/>
      <c r="E47" s="971"/>
      <c r="F47" s="971"/>
      <c r="G47" s="971"/>
      <c r="H47" s="971"/>
      <c r="I47" s="971"/>
      <c r="J47" s="971"/>
      <c r="K47" s="971"/>
      <c r="L47" s="971"/>
      <c r="M47" s="971"/>
      <c r="N47" s="971"/>
      <c r="O47" s="971"/>
      <c r="P47" s="971"/>
      <c r="Q47" s="971"/>
      <c r="R47" s="971"/>
      <c r="S47" s="971"/>
      <c r="T47" s="971"/>
      <c r="U47" s="971"/>
      <c r="V47" s="971"/>
      <c r="W47" s="1117" t="s">
        <v>4</v>
      </c>
      <c r="X47" s="1117"/>
      <c r="Y47" s="1117"/>
      <c r="Z47" s="1117"/>
      <c r="AA47" s="1118">
        <v>2015</v>
      </c>
      <c r="AB47" s="1119"/>
      <c r="AC47" s="1120">
        <v>2016</v>
      </c>
      <c r="AD47" s="1120"/>
      <c r="AE47" s="1120"/>
      <c r="AF47" s="1119"/>
      <c r="AG47" s="1121" t="s">
        <v>2102</v>
      </c>
      <c r="AH47" s="1121"/>
      <c r="AI47" s="1121"/>
      <c r="AJ47" s="1121"/>
      <c r="AK47" s="1121"/>
      <c r="AL47" s="1122"/>
    </row>
    <row r="48" spans="4:38" x14ac:dyDescent="0.25">
      <c r="D48" s="971"/>
      <c r="E48" s="971"/>
      <c r="F48" s="971"/>
      <c r="G48" s="971"/>
      <c r="H48" s="971"/>
      <c r="I48" s="971"/>
      <c r="J48" s="971"/>
      <c r="K48" s="971"/>
      <c r="L48" s="971"/>
      <c r="M48" s="971"/>
      <c r="N48" s="971"/>
      <c r="O48" s="971"/>
      <c r="P48" s="971"/>
      <c r="Q48" s="971"/>
      <c r="R48" s="971"/>
      <c r="S48" s="971"/>
      <c r="T48" s="971"/>
      <c r="U48" s="971"/>
      <c r="V48" s="971"/>
      <c r="W48" s="1117"/>
      <c r="X48" s="1117"/>
      <c r="Y48" s="1117"/>
      <c r="Z48" s="1117"/>
      <c r="AA48" s="1120" t="s">
        <v>2120</v>
      </c>
      <c r="AB48" s="1120"/>
      <c r="AC48" s="1120"/>
      <c r="AD48" s="1120"/>
      <c r="AE48" s="1120"/>
      <c r="AF48" s="1119"/>
      <c r="AG48" s="1123">
        <v>2015</v>
      </c>
      <c r="AH48" s="1123"/>
      <c r="AI48" s="1124"/>
      <c r="AJ48" s="1123" t="s">
        <v>2104</v>
      </c>
      <c r="AK48" s="1123"/>
      <c r="AL48" s="1122"/>
    </row>
    <row r="49" spans="13:46" s="1004" customFormat="1" ht="14.25" x14ac:dyDescent="0.25">
      <c r="M49" s="1005"/>
      <c r="W49" s="1117"/>
      <c r="X49" s="1117"/>
      <c r="Y49" s="1117"/>
      <c r="Z49" s="1117"/>
      <c r="AA49" s="1125" t="s">
        <v>2103</v>
      </c>
      <c r="AB49" s="1125"/>
      <c r="AC49" s="1125" t="s">
        <v>2104</v>
      </c>
      <c r="AD49" s="1125"/>
      <c r="AE49" s="1125" t="s">
        <v>2103</v>
      </c>
      <c r="AF49" s="1125"/>
      <c r="AG49" s="1126" t="s">
        <v>2089</v>
      </c>
      <c r="AH49" s="1126" t="s">
        <v>2121</v>
      </c>
      <c r="AI49" s="1126"/>
      <c r="AJ49" s="1126" t="s">
        <v>2089</v>
      </c>
      <c r="AK49" s="1126" t="s">
        <v>13</v>
      </c>
      <c r="AL49" s="1127"/>
      <c r="AS49" s="1128"/>
    </row>
    <row r="50" spans="13:46" s="1004" customFormat="1" ht="6" customHeight="1" thickBot="1" x14ac:dyDescent="0.3">
      <c r="M50" s="1005"/>
      <c r="W50" s="983"/>
      <c r="X50" s="983"/>
      <c r="Y50" s="983"/>
      <c r="Z50" s="983"/>
      <c r="AA50" s="1129"/>
      <c r="AB50" s="1129"/>
      <c r="AC50" s="1129"/>
      <c r="AD50" s="1129"/>
      <c r="AE50" s="1129"/>
      <c r="AF50" s="1129"/>
      <c r="AG50" s="1035"/>
      <c r="AH50" s="1035"/>
      <c r="AI50" s="1035"/>
      <c r="AJ50" s="1035"/>
      <c r="AK50" s="1035"/>
      <c r="AL50" s="1127"/>
      <c r="AS50" s="1128"/>
    </row>
    <row r="51" spans="13:46" s="1004" customFormat="1" ht="13.9" customHeight="1" thickTop="1" x14ac:dyDescent="0.25">
      <c r="M51" s="1005"/>
      <c r="W51" s="1047"/>
      <c r="X51" s="1047"/>
      <c r="Y51" s="1047"/>
      <c r="Z51" s="1130" t="s">
        <v>2122</v>
      </c>
      <c r="AA51" s="1049">
        <f>AA54+AA60</f>
        <v>433140048.91099989</v>
      </c>
      <c r="AB51" s="1049"/>
      <c r="AC51" s="1049">
        <f>AC54+AC60</f>
        <v>492823376</v>
      </c>
      <c r="AD51" s="1049"/>
      <c r="AE51" s="1049">
        <f>AE54+AE60</f>
        <v>523442114.86000001</v>
      </c>
      <c r="AF51" s="1049"/>
      <c r="AG51" s="1049">
        <f>AE51-AA51</f>
        <v>90302065.94900012</v>
      </c>
      <c r="AH51" s="1131">
        <f>AE51/1.033/AA51*100-100</f>
        <v>16.987645173359738</v>
      </c>
      <c r="AI51" s="1131"/>
      <c r="AJ51" s="1049">
        <f>AE51-AC51</f>
        <v>30618738.860000014</v>
      </c>
      <c r="AK51" s="1132">
        <f>AJ51*100/AC51</f>
        <v>6.2129234023996487</v>
      </c>
      <c r="AL51" s="1127"/>
      <c r="AS51" s="1128"/>
    </row>
    <row r="52" spans="13:46" s="1004" customFormat="1" ht="7.9" customHeight="1" thickBot="1" x14ac:dyDescent="0.3">
      <c r="M52" s="1005"/>
      <c r="W52" s="994"/>
      <c r="X52" s="994"/>
      <c r="Y52" s="994"/>
      <c r="Z52" s="994"/>
      <c r="AA52" s="1133" t="s">
        <v>2107</v>
      </c>
      <c r="AB52" s="1134"/>
      <c r="AC52" s="1133" t="s">
        <v>2107</v>
      </c>
      <c r="AD52" s="1133"/>
      <c r="AE52" s="1133" t="s">
        <v>2107</v>
      </c>
      <c r="AF52" s="1134"/>
      <c r="AG52" s="1134"/>
      <c r="AH52" s="1135"/>
      <c r="AI52" s="1135"/>
      <c r="AJ52" s="1134"/>
      <c r="AK52" s="994"/>
      <c r="AL52" s="1136"/>
      <c r="AN52" s="1137"/>
      <c r="AO52" s="1137"/>
      <c r="AP52" s="1137"/>
      <c r="AQ52" s="1137"/>
      <c r="AR52" s="1138"/>
      <c r="AS52" s="1139"/>
    </row>
    <row r="53" spans="13:46" s="1004" customFormat="1" ht="6" customHeight="1" x14ac:dyDescent="0.25">
      <c r="M53" s="1005"/>
      <c r="W53" s="1140"/>
      <c r="X53" s="1140"/>
      <c r="Y53" s="1140"/>
      <c r="Z53" s="1141"/>
      <c r="AA53" s="1142"/>
      <c r="AB53" s="1142"/>
      <c r="AC53" s="1142"/>
      <c r="AD53" s="1142"/>
      <c r="AE53" s="1142"/>
      <c r="AF53" s="1142"/>
      <c r="AG53" s="1142"/>
      <c r="AH53" s="1143"/>
      <c r="AI53" s="1143"/>
      <c r="AJ53" s="1142"/>
      <c r="AK53" s="1144"/>
      <c r="AL53" s="1136"/>
      <c r="AN53" s="1137"/>
      <c r="AO53" s="1137"/>
      <c r="AP53" s="1137"/>
      <c r="AQ53" s="1137"/>
      <c r="AR53" s="1138"/>
      <c r="AS53" s="1139"/>
    </row>
    <row r="54" spans="13:46" s="1053" customFormat="1" thickBot="1" x14ac:dyDescent="0.25">
      <c r="M54" s="1054"/>
      <c r="W54" s="1041" t="s">
        <v>2108</v>
      </c>
      <c r="X54" s="1040"/>
      <c r="Y54" s="1040"/>
      <c r="Z54" s="1040"/>
      <c r="AA54" s="1145">
        <f>SUM(AA55:AA58)</f>
        <v>433140048.91099989</v>
      </c>
      <c r="AB54" s="1145"/>
      <c r="AC54" s="1145">
        <f>SUM(AC55:AC58)</f>
        <v>492823376</v>
      </c>
      <c r="AD54" s="1145"/>
      <c r="AE54" s="1145">
        <f>SUM(AE55:AE58)</f>
        <v>523442114.86000001</v>
      </c>
      <c r="AF54" s="1145"/>
      <c r="AG54" s="1146">
        <f>SUM(AG55:AG58)</f>
        <v>90302065.949000105</v>
      </c>
      <c r="AH54" s="1147">
        <f>AE54/1.033/AA54*100-100</f>
        <v>16.987645173359738</v>
      </c>
      <c r="AI54" s="1147"/>
      <c r="AJ54" s="1145">
        <f>AE54-AC54</f>
        <v>30618738.860000014</v>
      </c>
      <c r="AK54" s="1148">
        <f>AJ54*100/AC54</f>
        <v>6.2129234023996487</v>
      </c>
      <c r="AL54" s="1149"/>
      <c r="AM54" s="1150"/>
      <c r="AN54" s="1151"/>
      <c r="AO54" s="1151"/>
      <c r="AP54" s="1151"/>
      <c r="AQ54" s="1151"/>
      <c r="AR54" s="1138"/>
      <c r="AS54" s="1139"/>
    </row>
    <row r="55" spans="13:46" s="1004" customFormat="1" ht="18.75" customHeight="1" x14ac:dyDescent="0.25">
      <c r="M55" s="1015"/>
      <c r="W55" s="1002"/>
      <c r="X55" s="1002" t="s">
        <v>2123</v>
      </c>
      <c r="Y55" s="1002"/>
      <c r="Z55" s="1002"/>
      <c r="AA55" s="1152">
        <v>335069095.1509999</v>
      </c>
      <c r="AB55" s="1152"/>
      <c r="AC55" s="1153">
        <v>461163541</v>
      </c>
      <c r="AD55" s="1153"/>
      <c r="AE55" s="1152">
        <v>475453877.49000001</v>
      </c>
      <c r="AF55" s="1152"/>
      <c r="AG55" s="1000">
        <f>AE55-AA55</f>
        <v>140384782.33900011</v>
      </c>
      <c r="AH55" s="1154">
        <f>AE55/1.033/AA55*100-100</f>
        <v>37.364243649532227</v>
      </c>
      <c r="AI55" s="1154"/>
      <c r="AJ55" s="999">
        <f>AE55-AC55</f>
        <v>14290336.49000001</v>
      </c>
      <c r="AK55" s="1155">
        <f>AJ55*100/AC55</f>
        <v>3.0987567792138213</v>
      </c>
      <c r="AL55" s="1156"/>
      <c r="AN55" s="1137"/>
      <c r="AO55" s="1137"/>
      <c r="AP55" s="1137"/>
      <c r="AQ55" s="1137"/>
      <c r="AR55" s="1138"/>
      <c r="AS55" s="1139"/>
    </row>
    <row r="56" spans="13:46" s="1004" customFormat="1" ht="18.75" customHeight="1" x14ac:dyDescent="0.25">
      <c r="W56" s="1002"/>
      <c r="X56" s="1002" t="s">
        <v>2124</v>
      </c>
      <c r="Y56" s="1157"/>
      <c r="Z56" s="1157"/>
      <c r="AA56" s="1000">
        <v>11600000</v>
      </c>
      <c r="AB56" s="1000"/>
      <c r="AC56" s="999"/>
      <c r="AD56" s="999"/>
      <c r="AE56" s="1000"/>
      <c r="AF56" s="1000"/>
      <c r="AG56" s="1000">
        <f t="shared" ref="AG56" si="5">AE56-AA56</f>
        <v>-11600000</v>
      </c>
      <c r="AH56" s="1154" t="s">
        <v>19</v>
      </c>
      <c r="AI56" s="1154"/>
      <c r="AJ56" s="999">
        <f>AE56-AC56</f>
        <v>0</v>
      </c>
      <c r="AK56" s="1155" t="s">
        <v>19</v>
      </c>
      <c r="AL56" s="1156"/>
      <c r="AO56" s="1015"/>
      <c r="AP56" s="1015"/>
      <c r="AQ56" s="1015"/>
      <c r="AR56" s="1092"/>
      <c r="AS56" s="1139"/>
    </row>
    <row r="57" spans="13:46" s="1004" customFormat="1" ht="18.75" customHeight="1" x14ac:dyDescent="0.25">
      <c r="W57" s="1002"/>
      <c r="X57" s="1002" t="s">
        <v>2125</v>
      </c>
      <c r="Y57" s="1002"/>
      <c r="Z57" s="1002"/>
      <c r="AA57" s="1000">
        <v>37325304.57</v>
      </c>
      <c r="AB57" s="1000"/>
      <c r="AC57" s="999">
        <v>17417861</v>
      </c>
      <c r="AD57" s="999"/>
      <c r="AE57" s="1000">
        <v>25393018.359999999</v>
      </c>
      <c r="AF57" s="1000"/>
      <c r="AG57" s="1000">
        <f>AE57-AA57</f>
        <v>-11932286.210000001</v>
      </c>
      <c r="AH57" s="1154">
        <f>AE57/1.033/AA57*100-100</f>
        <v>-34.141680456466148</v>
      </c>
      <c r="AI57" s="1154"/>
      <c r="AJ57" s="999">
        <f t="shared" ref="AJ57:AJ58" si="6">AE57-AC57</f>
        <v>7975157.3599999994</v>
      </c>
      <c r="AK57" s="1155">
        <f t="shared" ref="AK57:AK58" si="7">AJ57*100/AC57</f>
        <v>45.787237365139156</v>
      </c>
      <c r="AL57" s="1156"/>
      <c r="AO57" s="1015"/>
      <c r="AP57" s="1015"/>
      <c r="AQ57" s="1015"/>
      <c r="AR57" s="1092"/>
      <c r="AS57" s="1139"/>
    </row>
    <row r="58" spans="13:46" s="1004" customFormat="1" ht="18.75" customHeight="1" x14ac:dyDescent="0.25">
      <c r="Q58" s="1005"/>
      <c r="W58" s="1002"/>
      <c r="X58" s="1002" t="s">
        <v>2126</v>
      </c>
      <c r="Y58" s="1002"/>
      <c r="Z58" s="1002"/>
      <c r="AA58" s="1000">
        <v>49145649.189999998</v>
      </c>
      <c r="AB58" s="1000"/>
      <c r="AC58" s="1000">
        <v>14241974</v>
      </c>
      <c r="AD58" s="1000"/>
      <c r="AE58" s="1000">
        <v>22595219.010000002</v>
      </c>
      <c r="AF58" s="1000"/>
      <c r="AG58" s="1000">
        <f>AE58-AA58</f>
        <v>-26550430.179999996</v>
      </c>
      <c r="AH58" s="1154">
        <f>AE58/1.033/AA58*100-100</f>
        <v>-55.492709380349787</v>
      </c>
      <c r="AI58" s="1154"/>
      <c r="AJ58" s="999">
        <f t="shared" si="6"/>
        <v>8353245.0100000016</v>
      </c>
      <c r="AK58" s="1155">
        <f t="shared" si="7"/>
        <v>58.652297848598806</v>
      </c>
      <c r="AL58" s="1156"/>
    </row>
    <row r="59" spans="13:46" s="1004" customFormat="1" ht="6" customHeight="1" x14ac:dyDescent="0.25">
      <c r="W59" s="1002"/>
      <c r="X59" s="1002"/>
      <c r="Y59" s="1002"/>
      <c r="Z59" s="1002"/>
      <c r="AA59" s="1000"/>
      <c r="AB59" s="1000"/>
      <c r="AC59" s="1000"/>
      <c r="AD59" s="1000"/>
      <c r="AE59" s="1000"/>
      <c r="AF59" s="1000"/>
      <c r="AG59" s="1000"/>
      <c r="AH59" s="1158"/>
      <c r="AI59" s="1158"/>
      <c r="AJ59" s="999"/>
      <c r="AK59" s="1155"/>
      <c r="AL59" s="1156"/>
    </row>
    <row r="60" spans="13:46" s="1053" customFormat="1" thickBot="1" x14ac:dyDescent="0.25">
      <c r="W60" s="1041" t="s">
        <v>2115</v>
      </c>
      <c r="X60" s="1041"/>
      <c r="Y60" s="1041"/>
      <c r="Z60" s="1041"/>
      <c r="AA60" s="1145">
        <v>0</v>
      </c>
      <c r="AB60" s="1145"/>
      <c r="AC60" s="1145">
        <v>0</v>
      </c>
      <c r="AD60" s="1145"/>
      <c r="AE60" s="1145">
        <v>0</v>
      </c>
      <c r="AF60" s="1145"/>
      <c r="AG60" s="1159">
        <v>0</v>
      </c>
      <c r="AH60" s="1160"/>
      <c r="AI60" s="1160"/>
      <c r="AJ60" s="1145">
        <v>0</v>
      </c>
      <c r="AK60" s="1161"/>
      <c r="AL60" s="1162"/>
    </row>
    <row r="61" spans="13:46" s="1004" customFormat="1" ht="10.15" customHeight="1" x14ac:dyDescent="0.25">
      <c r="W61" s="1140"/>
      <c r="X61" s="1140" t="s">
        <v>2123</v>
      </c>
      <c r="Y61" s="1140"/>
      <c r="Z61" s="1140"/>
      <c r="AA61" s="1163"/>
      <c r="AB61" s="1163"/>
      <c r="AC61" s="1164"/>
      <c r="AD61" s="1164"/>
      <c r="AE61" s="1163"/>
      <c r="AF61" s="1163"/>
      <c r="AG61" s="1165"/>
      <c r="AH61" s="1166"/>
      <c r="AI61" s="1166"/>
      <c r="AJ61" s="1167"/>
      <c r="AK61" s="1168"/>
      <c r="AL61" s="1156"/>
    </row>
    <row r="62" spans="13:46" ht="4.9000000000000004" customHeight="1" thickBot="1" x14ac:dyDescent="0.3">
      <c r="M62" s="971"/>
      <c r="N62" s="971"/>
      <c r="O62" s="971"/>
      <c r="P62" s="971"/>
      <c r="Q62" s="971"/>
      <c r="R62" s="971"/>
      <c r="S62" s="971"/>
      <c r="T62" s="971"/>
      <c r="U62" s="971"/>
      <c r="V62" s="971"/>
      <c r="W62" s="1021"/>
      <c r="X62" s="1021"/>
      <c r="Y62" s="1169"/>
      <c r="Z62" s="1169"/>
      <c r="AA62" s="1170"/>
      <c r="AB62" s="1170"/>
      <c r="AC62" s="1171"/>
      <c r="AD62" s="1171"/>
      <c r="AE62" s="1170"/>
      <c r="AF62" s="1170"/>
      <c r="AG62" s="1170"/>
      <c r="AH62" s="1172"/>
      <c r="AI62" s="1172"/>
      <c r="AJ62" s="1170"/>
      <c r="AK62" s="1173"/>
      <c r="AL62" s="1162"/>
      <c r="AM62" s="971"/>
      <c r="AN62" s="971"/>
      <c r="AO62" s="971"/>
      <c r="AP62" s="971"/>
      <c r="AQ62" s="971"/>
      <c r="AR62" s="971"/>
      <c r="AS62" s="971"/>
      <c r="AT62" s="971"/>
    </row>
    <row r="63" spans="13:46" ht="15.75" thickTop="1" x14ac:dyDescent="0.25">
      <c r="M63" s="971"/>
      <c r="N63" s="971"/>
      <c r="O63" s="971"/>
      <c r="P63" s="971"/>
      <c r="Q63" s="971"/>
      <c r="R63" s="971"/>
      <c r="S63" s="971"/>
      <c r="T63" s="971"/>
      <c r="U63" s="971"/>
      <c r="V63" s="971"/>
      <c r="W63" s="1022" t="s">
        <v>2099</v>
      </c>
      <c r="X63" s="971"/>
      <c r="Y63" s="971"/>
      <c r="Z63" s="971"/>
      <c r="AA63" s="971"/>
      <c r="AB63" s="971"/>
      <c r="AC63" s="971"/>
      <c r="AD63" s="971"/>
      <c r="AE63" s="971"/>
      <c r="AF63" s="971"/>
      <c r="AG63" s="971"/>
      <c r="AH63" s="971"/>
      <c r="AI63" s="971"/>
      <c r="AJ63" s="971"/>
      <c r="AK63" s="971"/>
      <c r="AL63" s="972"/>
      <c r="AM63" s="1174"/>
      <c r="AN63" s="1174"/>
      <c r="AO63" s="1174"/>
      <c r="AP63" s="1174"/>
      <c r="AQ63" s="1174"/>
      <c r="AR63" s="1174"/>
      <c r="AS63" s="1174"/>
      <c r="AT63" s="1175"/>
    </row>
    <row r="64" spans="13:46" x14ac:dyDescent="0.25">
      <c r="M64" s="971"/>
      <c r="N64" s="971"/>
      <c r="O64" s="971"/>
      <c r="P64" s="971"/>
      <c r="Q64" s="971"/>
      <c r="R64" s="971"/>
      <c r="S64" s="971"/>
      <c r="T64" s="971"/>
      <c r="U64" s="971"/>
      <c r="V64" s="971"/>
      <c r="W64" s="1022"/>
      <c r="X64" s="971"/>
      <c r="Y64" s="971"/>
      <c r="Z64" s="971"/>
      <c r="AA64" s="971"/>
      <c r="AB64" s="971"/>
      <c r="AC64" s="971"/>
      <c r="AD64" s="971"/>
      <c r="AE64" s="971"/>
      <c r="AF64" s="971"/>
      <c r="AG64" s="971"/>
      <c r="AH64" s="971"/>
      <c r="AI64" s="971"/>
      <c r="AJ64" s="971"/>
      <c r="AK64" s="971"/>
      <c r="AL64" s="972"/>
      <c r="AM64" s="1176" t="s">
        <v>2127</v>
      </c>
      <c r="AN64" s="1176"/>
      <c r="AO64" s="1176"/>
      <c r="AP64" s="1176"/>
      <c r="AQ64" s="1176"/>
      <c r="AR64" s="1176"/>
      <c r="AS64" s="1176"/>
      <c r="AT64" s="1175"/>
    </row>
    <row r="65" spans="23:46" ht="15.75" thickBot="1" x14ac:dyDescent="0.3">
      <c r="W65" s="1022"/>
      <c r="X65" s="971"/>
      <c r="Y65" s="971"/>
      <c r="Z65" s="971"/>
      <c r="AA65" s="971"/>
      <c r="AB65" s="971"/>
      <c r="AC65" s="971"/>
      <c r="AD65" s="971"/>
      <c r="AE65" s="971"/>
      <c r="AF65" s="971"/>
      <c r="AG65" s="971"/>
      <c r="AH65" s="971"/>
      <c r="AI65" s="971"/>
      <c r="AJ65" s="971"/>
      <c r="AK65" s="971"/>
      <c r="AL65" s="972"/>
      <c r="AM65" s="1177" t="s">
        <v>2084</v>
      </c>
      <c r="AN65" s="1177"/>
      <c r="AO65" s="1177"/>
      <c r="AP65" s="1177"/>
      <c r="AQ65" s="1177"/>
      <c r="AR65" s="1177"/>
      <c r="AS65" s="1177"/>
      <c r="AT65" s="1175"/>
    </row>
    <row r="66" spans="23:46" ht="4.9000000000000004" customHeight="1" thickTop="1" x14ac:dyDescent="0.25">
      <c r="W66" s="1022"/>
      <c r="X66" s="971"/>
      <c r="Y66" s="971"/>
      <c r="Z66" s="971"/>
      <c r="AA66" s="971"/>
      <c r="AB66" s="971"/>
      <c r="AC66" s="971"/>
      <c r="AD66" s="971"/>
      <c r="AE66" s="971"/>
      <c r="AF66" s="971"/>
      <c r="AG66" s="971"/>
      <c r="AH66" s="971"/>
      <c r="AI66" s="971"/>
      <c r="AJ66" s="971"/>
      <c r="AK66" s="971"/>
      <c r="AL66" s="972"/>
      <c r="AM66" s="1178"/>
      <c r="AN66" s="1178"/>
      <c r="AO66" s="1179"/>
      <c r="AP66" s="1178"/>
      <c r="AQ66" s="1178"/>
      <c r="AR66" s="1178"/>
      <c r="AS66" s="1180"/>
      <c r="AT66" s="1175"/>
    </row>
    <row r="67" spans="23:46" ht="13.9" customHeight="1" x14ac:dyDescent="0.25">
      <c r="W67" s="1022"/>
      <c r="X67" s="971"/>
      <c r="Y67" s="971"/>
      <c r="Z67" s="971"/>
      <c r="AA67" s="971"/>
      <c r="AB67" s="971"/>
      <c r="AC67" s="971"/>
      <c r="AD67" s="971"/>
      <c r="AE67" s="971"/>
      <c r="AF67" s="971"/>
      <c r="AG67" s="971"/>
      <c r="AH67" s="971"/>
      <c r="AI67" s="971"/>
      <c r="AJ67" s="971"/>
      <c r="AK67" s="971"/>
      <c r="AL67" s="972"/>
      <c r="AM67" s="1181" t="s">
        <v>4</v>
      </c>
      <c r="AN67" s="1181" t="s">
        <v>2128</v>
      </c>
      <c r="AO67" s="1182" t="s">
        <v>2129</v>
      </c>
      <c r="AP67" s="1182"/>
      <c r="AQ67" s="1182"/>
      <c r="AR67" s="1181" t="s">
        <v>2130</v>
      </c>
      <c r="AS67" s="1181" t="s">
        <v>2131</v>
      </c>
      <c r="AT67" s="1175"/>
    </row>
    <row r="68" spans="23:46" ht="15" customHeight="1" x14ac:dyDescent="0.25">
      <c r="W68" s="1022"/>
      <c r="X68" s="971"/>
      <c r="Y68" s="971"/>
      <c r="Z68" s="971"/>
      <c r="AA68" s="971"/>
      <c r="AB68" s="971"/>
      <c r="AC68" s="971"/>
      <c r="AD68" s="971"/>
      <c r="AE68" s="971"/>
      <c r="AF68" s="971"/>
      <c r="AG68" s="971"/>
      <c r="AH68" s="971"/>
      <c r="AI68" s="971"/>
      <c r="AJ68" s="971"/>
      <c r="AK68" s="971"/>
      <c r="AL68" s="972"/>
      <c r="AM68" s="1181"/>
      <c r="AN68" s="1181"/>
      <c r="AO68" s="1183" t="s">
        <v>2132</v>
      </c>
      <c r="AP68" s="1183" t="s">
        <v>2133</v>
      </c>
      <c r="AQ68" s="1183" t="s">
        <v>2134</v>
      </c>
      <c r="AR68" s="1181"/>
      <c r="AS68" s="1181"/>
      <c r="AT68" s="1175"/>
    </row>
    <row r="69" spans="23:46" ht="6.6" customHeight="1" thickBot="1" x14ac:dyDescent="0.3">
      <c r="W69" s="1022"/>
      <c r="X69" s="971"/>
      <c r="Y69" s="971"/>
      <c r="Z69" s="971"/>
      <c r="AA69" s="971"/>
      <c r="AB69" s="971"/>
      <c r="AC69" s="971"/>
      <c r="AD69" s="971"/>
      <c r="AE69" s="971"/>
      <c r="AF69" s="971"/>
      <c r="AG69" s="971"/>
      <c r="AH69" s="971"/>
      <c r="AI69" s="971"/>
      <c r="AJ69" s="971"/>
      <c r="AK69" s="971"/>
      <c r="AL69" s="972"/>
      <c r="AM69" s="1184"/>
      <c r="AN69" s="1185"/>
      <c r="AO69" s="1185"/>
      <c r="AP69" s="1185"/>
      <c r="AQ69" s="1185"/>
      <c r="AR69" s="1185"/>
      <c r="AS69" s="1186"/>
      <c r="AT69" s="1175"/>
    </row>
    <row r="70" spans="23:46" ht="23.45" customHeight="1" thickTop="1" x14ac:dyDescent="0.25">
      <c r="W70" s="1022"/>
      <c r="X70" s="971"/>
      <c r="Y70" s="971"/>
      <c r="Z70" s="971"/>
      <c r="AA70" s="971"/>
      <c r="AB70" s="971"/>
      <c r="AC70" s="971"/>
      <c r="AD70" s="971"/>
      <c r="AE70" s="971"/>
      <c r="AF70" s="971"/>
      <c r="AG70" s="971"/>
      <c r="AH70" s="971"/>
      <c r="AI70" s="971"/>
      <c r="AJ70" s="971"/>
      <c r="AK70" s="971"/>
      <c r="AL70" s="972"/>
      <c r="AM70" s="1187" t="s">
        <v>2135</v>
      </c>
      <c r="AN70" s="1188">
        <f>SUM(AN72:AN76)</f>
        <v>3365916182</v>
      </c>
      <c r="AO70" s="1188">
        <f>SUM(AO72:AO76)</f>
        <v>21055728</v>
      </c>
      <c r="AP70" s="1188"/>
      <c r="AQ70" s="1188">
        <f>SUM(AQ72:AQ76)</f>
        <v>21055728</v>
      </c>
      <c r="AR70" s="1188">
        <f t="shared" ref="AR70" si="8">SUM(AR72:AR76)</f>
        <v>3386971910</v>
      </c>
      <c r="AS70" s="1188">
        <f>SUM(AS72:AS76)</f>
        <v>285593996.20000005</v>
      </c>
      <c r="AT70" s="1175"/>
    </row>
    <row r="71" spans="23:46" ht="3.6" customHeight="1" thickBot="1" x14ac:dyDescent="0.3">
      <c r="W71" s="1022"/>
      <c r="X71" s="971"/>
      <c r="Y71" s="971"/>
      <c r="Z71" s="971"/>
      <c r="AA71" s="971"/>
      <c r="AB71" s="971"/>
      <c r="AC71" s="971"/>
      <c r="AD71" s="971"/>
      <c r="AE71" s="971"/>
      <c r="AF71" s="971"/>
      <c r="AG71" s="971"/>
      <c r="AH71" s="971"/>
      <c r="AI71" s="971"/>
      <c r="AJ71" s="971"/>
      <c r="AK71" s="971"/>
      <c r="AL71" s="972"/>
      <c r="AM71" s="1189"/>
      <c r="AN71" s="1190"/>
      <c r="AO71" s="1190"/>
      <c r="AP71" s="1190"/>
      <c r="AQ71" s="1190"/>
      <c r="AR71" s="1190"/>
      <c r="AS71" s="1191"/>
      <c r="AT71" s="1175"/>
    </row>
    <row r="72" spans="23:46" x14ac:dyDescent="0.25">
      <c r="W72" s="1022"/>
      <c r="X72" s="971"/>
      <c r="Y72" s="971"/>
      <c r="Z72" s="971"/>
      <c r="AA72" s="971"/>
      <c r="AB72" s="971"/>
      <c r="AC72" s="971"/>
      <c r="AD72" s="971"/>
      <c r="AE72" s="971"/>
      <c r="AF72" s="971"/>
      <c r="AG72" s="971"/>
      <c r="AH72" s="971"/>
      <c r="AI72" s="971"/>
      <c r="AJ72" s="971"/>
      <c r="AK72" s="971"/>
      <c r="AL72" s="972"/>
      <c r="AM72" s="1192" t="s">
        <v>2136</v>
      </c>
      <c r="AN72" s="1193">
        <v>2031791335</v>
      </c>
      <c r="AO72" s="1193"/>
      <c r="AP72" s="1193"/>
      <c r="AQ72" s="1193"/>
      <c r="AR72" s="1193">
        <f>AN72-AQ72</f>
        <v>2031791335</v>
      </c>
      <c r="AS72" s="1193">
        <f>174329372.78+684066.08</f>
        <v>175013438.86000001</v>
      </c>
      <c r="AT72" s="1175"/>
    </row>
    <row r="73" spans="23:46" x14ac:dyDescent="0.25">
      <c r="W73" s="1022"/>
      <c r="X73" s="971"/>
      <c r="Y73" s="971"/>
      <c r="Z73" s="971"/>
      <c r="AA73" s="971"/>
      <c r="AB73" s="971"/>
      <c r="AC73" s="971"/>
      <c r="AD73" s="971"/>
      <c r="AE73" s="971"/>
      <c r="AF73" s="971"/>
      <c r="AG73" s="971"/>
      <c r="AH73" s="971"/>
      <c r="AI73" s="971"/>
      <c r="AJ73" s="971"/>
      <c r="AK73" s="971"/>
      <c r="AL73" s="972"/>
      <c r="AM73" s="1192" t="s">
        <v>2137</v>
      </c>
      <c r="AN73" s="1193">
        <v>260526230</v>
      </c>
      <c r="AO73" s="1193"/>
      <c r="AP73" s="1193"/>
      <c r="AQ73" s="1193"/>
      <c r="AR73" s="1193">
        <f>AN73+AQ73</f>
        <v>260526230</v>
      </c>
      <c r="AS73" s="1193">
        <v>21402275.640000001</v>
      </c>
      <c r="AT73" s="1175"/>
    </row>
    <row r="74" spans="23:46" x14ac:dyDescent="0.25">
      <c r="W74" s="1022"/>
      <c r="X74" s="971"/>
      <c r="Y74" s="971"/>
      <c r="Z74" s="971"/>
      <c r="AA74" s="971"/>
      <c r="AB74" s="971"/>
      <c r="AC74" s="971"/>
      <c r="AD74" s="971"/>
      <c r="AE74" s="971"/>
      <c r="AF74" s="971"/>
      <c r="AG74" s="971"/>
      <c r="AH74" s="971"/>
      <c r="AI74" s="971"/>
      <c r="AJ74" s="971"/>
      <c r="AK74" s="971"/>
      <c r="AL74" s="972"/>
      <c r="AM74" s="1192" t="s">
        <v>2138</v>
      </c>
      <c r="AN74" s="1193">
        <v>210927487</v>
      </c>
      <c r="AO74" s="1193"/>
      <c r="AP74" s="1193"/>
      <c r="AQ74" s="1193"/>
      <c r="AR74" s="1193">
        <f>AN74+AQ74</f>
        <v>210927487</v>
      </c>
      <c r="AS74" s="1193">
        <v>17300417.109999999</v>
      </c>
      <c r="AT74" s="1175"/>
    </row>
    <row r="75" spans="23:46" x14ac:dyDescent="0.25">
      <c r="W75" s="1022"/>
      <c r="X75" s="971"/>
      <c r="Y75" s="971"/>
      <c r="Z75" s="971"/>
      <c r="AA75" s="971"/>
      <c r="AB75" s="971"/>
      <c r="AC75" s="971"/>
      <c r="AD75" s="971"/>
      <c r="AE75" s="971"/>
      <c r="AF75" s="971"/>
      <c r="AG75" s="971"/>
      <c r="AH75" s="971"/>
      <c r="AI75" s="971"/>
      <c r="AJ75" s="971"/>
      <c r="AK75" s="971"/>
      <c r="AL75" s="972"/>
      <c r="AM75" s="1192" t="s">
        <v>2139</v>
      </c>
      <c r="AN75" s="1193">
        <v>562951130</v>
      </c>
      <c r="AO75" s="1193"/>
      <c r="AP75" s="1193"/>
      <c r="AQ75" s="1193"/>
      <c r="AR75" s="1193">
        <f t="shared" ref="AR75:AR76" si="9">AN75+AQ75</f>
        <v>562951130</v>
      </c>
      <c r="AS75" s="1193">
        <v>46882187.560000002</v>
      </c>
      <c r="AT75" s="1175"/>
    </row>
    <row r="76" spans="23:46" ht="24.75" x14ac:dyDescent="0.25">
      <c r="W76" s="1022"/>
      <c r="X76" s="971"/>
      <c r="Y76" s="971"/>
      <c r="Z76" s="971"/>
      <c r="AA76" s="971"/>
      <c r="AB76" s="971"/>
      <c r="AC76" s="971"/>
      <c r="AD76" s="971"/>
      <c r="AE76" s="971"/>
      <c r="AF76" s="971"/>
      <c r="AG76" s="971"/>
      <c r="AH76" s="971"/>
      <c r="AI76" s="971"/>
      <c r="AJ76" s="971"/>
      <c r="AK76" s="971"/>
      <c r="AL76" s="972"/>
      <c r="AM76" s="1194" t="s">
        <v>2140</v>
      </c>
      <c r="AN76" s="1195">
        <v>299720000</v>
      </c>
      <c r="AO76" s="1195">
        <v>21055728</v>
      </c>
      <c r="AP76" s="1195"/>
      <c r="AQ76" s="1195">
        <f>SUM(AO76:AP76)</f>
        <v>21055728</v>
      </c>
      <c r="AR76" s="1193">
        <f t="shared" si="9"/>
        <v>320775728</v>
      </c>
      <c r="AS76" s="1195">
        <v>24995677.030000001</v>
      </c>
      <c r="AT76" s="1175"/>
    </row>
    <row r="77" spans="23:46" ht="3.6" customHeight="1" thickBot="1" x14ac:dyDescent="0.3">
      <c r="W77" s="1022"/>
      <c r="X77" s="971"/>
      <c r="Y77" s="971"/>
      <c r="Z77" s="971"/>
      <c r="AA77" s="971"/>
      <c r="AB77" s="971"/>
      <c r="AC77" s="971"/>
      <c r="AD77" s="971"/>
      <c r="AE77" s="971"/>
      <c r="AF77" s="971"/>
      <c r="AG77" s="971"/>
      <c r="AH77" s="971"/>
      <c r="AI77" s="971"/>
      <c r="AJ77" s="971"/>
      <c r="AK77" s="971"/>
      <c r="AL77" s="972"/>
      <c r="AM77" s="1196"/>
      <c r="AN77" s="1197"/>
      <c r="AO77" s="1197"/>
      <c r="AP77" s="1197"/>
      <c r="AQ77" s="1197"/>
      <c r="AR77" s="1197"/>
      <c r="AS77" s="1197"/>
      <c r="AT77" s="1175"/>
    </row>
    <row r="78" spans="23:46" ht="15.75" thickTop="1" x14ac:dyDescent="0.25">
      <c r="W78" s="1022"/>
      <c r="X78" s="971"/>
      <c r="Y78" s="971"/>
      <c r="Z78" s="971"/>
      <c r="AA78" s="971"/>
      <c r="AB78" s="971"/>
      <c r="AC78" s="971"/>
      <c r="AD78" s="971"/>
      <c r="AE78" s="971"/>
      <c r="AF78" s="971"/>
      <c r="AG78" s="971"/>
      <c r="AH78" s="971"/>
      <c r="AI78" s="971"/>
      <c r="AJ78" s="971"/>
      <c r="AK78" s="971"/>
      <c r="AL78" s="972"/>
      <c r="AM78" s="1198" t="s">
        <v>2141</v>
      </c>
      <c r="AN78" s="1198"/>
      <c r="AO78" s="1198"/>
      <c r="AP78" s="1198"/>
      <c r="AQ78" s="1198"/>
      <c r="AR78" s="1198"/>
      <c r="AS78" s="1198"/>
      <c r="AT78" s="1175"/>
    </row>
    <row r="79" spans="23:46" x14ac:dyDescent="0.25">
      <c r="W79" s="1022"/>
      <c r="X79" s="971"/>
      <c r="Y79" s="971"/>
      <c r="Z79" s="971"/>
      <c r="AA79" s="971"/>
      <c r="AB79" s="971"/>
      <c r="AC79" s="971"/>
      <c r="AD79" s="971"/>
      <c r="AE79" s="971"/>
      <c r="AF79" s="971"/>
      <c r="AG79" s="971"/>
      <c r="AH79" s="971"/>
      <c r="AI79" s="971"/>
      <c r="AJ79" s="971"/>
      <c r="AK79" s="971"/>
      <c r="AL79" s="972"/>
      <c r="AM79" s="1175"/>
      <c r="AN79" s="1175"/>
      <c r="AO79" s="1175"/>
      <c r="AP79" s="1175"/>
      <c r="AQ79" s="1175"/>
      <c r="AR79" s="1175"/>
      <c r="AS79" s="1175"/>
      <c r="AT79" s="1175"/>
    </row>
    <row r="81" spans="48:63" ht="22.15" customHeight="1" x14ac:dyDescent="0.25">
      <c r="AV81" s="971"/>
      <c r="AW81" s="971"/>
      <c r="AX81" s="971"/>
      <c r="AY81" s="971"/>
      <c r="AZ81" s="971"/>
      <c r="BA81" s="971"/>
      <c r="BB81" s="971"/>
      <c r="BC81" s="971"/>
      <c r="BD81" s="971"/>
      <c r="BE81" s="971"/>
      <c r="BF81" s="971"/>
      <c r="BG81" s="971"/>
      <c r="BH81" s="971"/>
      <c r="BI81" s="971"/>
      <c r="BJ81" s="971"/>
      <c r="BK81" s="971"/>
    </row>
    <row r="82" spans="48:63" ht="4.9000000000000004" customHeight="1" x14ac:dyDescent="0.25">
      <c r="AV82" s="971"/>
      <c r="AW82" s="971"/>
      <c r="AX82" s="971"/>
      <c r="AY82" s="971"/>
      <c r="AZ82" s="971"/>
      <c r="BA82" s="971"/>
      <c r="BB82" s="971"/>
      <c r="BC82" s="971"/>
      <c r="BD82" s="971"/>
      <c r="BE82" s="971"/>
      <c r="BF82" s="971"/>
      <c r="BG82" s="971"/>
      <c r="BH82" s="971"/>
      <c r="BI82" s="971"/>
      <c r="BJ82" s="971"/>
      <c r="BK82" s="971"/>
    </row>
    <row r="83" spans="48:63" x14ac:dyDescent="0.25">
      <c r="AV83" s="1174" t="s">
        <v>2142</v>
      </c>
      <c r="AW83" s="1174"/>
      <c r="AX83" s="1174"/>
      <c r="AY83" s="1174"/>
      <c r="AZ83" s="1174"/>
      <c r="BA83" s="1174"/>
      <c r="BB83" s="1174"/>
      <c r="BC83" s="971"/>
      <c r="BD83" s="971"/>
      <c r="BE83" s="971"/>
      <c r="BF83" s="971"/>
      <c r="BG83" s="971"/>
      <c r="BH83" s="971"/>
      <c r="BI83" s="971"/>
      <c r="BJ83" s="971"/>
      <c r="BK83" s="971"/>
    </row>
    <row r="84" spans="48:63" ht="11.45" customHeight="1" thickBot="1" x14ac:dyDescent="0.3">
      <c r="AV84" s="1177" t="s">
        <v>2084</v>
      </c>
      <c r="AW84" s="1177"/>
      <c r="AX84" s="1177"/>
      <c r="AY84" s="1177"/>
      <c r="AZ84" s="1177"/>
      <c r="BA84" s="1177"/>
      <c r="BB84" s="1177"/>
      <c r="BC84" s="971"/>
      <c r="BD84" s="971"/>
      <c r="BE84" s="971"/>
      <c r="BF84" s="971"/>
      <c r="BG84" s="971"/>
      <c r="BH84" s="971"/>
      <c r="BI84" s="971"/>
      <c r="BJ84" s="971"/>
      <c r="BK84" s="971"/>
    </row>
    <row r="85" spans="48:63" ht="5.45" customHeight="1" thickTop="1" x14ac:dyDescent="0.25">
      <c r="AV85" s="1178"/>
      <c r="AW85" s="1178"/>
      <c r="AX85" s="1179"/>
      <c r="AY85" s="1178"/>
      <c r="AZ85" s="1178"/>
      <c r="BA85" s="1178"/>
      <c r="BB85" s="1180"/>
      <c r="BC85" s="971"/>
      <c r="BD85" s="971"/>
      <c r="BE85" s="971"/>
      <c r="BF85" s="971"/>
      <c r="BG85" s="971"/>
      <c r="BH85" s="971"/>
      <c r="BI85" s="971"/>
      <c r="BJ85" s="971"/>
      <c r="BK85" s="971"/>
    </row>
    <row r="86" spans="48:63" ht="11.45" customHeight="1" x14ac:dyDescent="0.25">
      <c r="AV86" s="1199" t="s">
        <v>4</v>
      </c>
      <c r="AW86" s="1199" t="s">
        <v>2143</v>
      </c>
      <c r="AX86" s="1200" t="s">
        <v>2129</v>
      </c>
      <c r="AY86" s="1200"/>
      <c r="AZ86" s="1200"/>
      <c r="BA86" s="1199" t="s">
        <v>2144</v>
      </c>
      <c r="BB86" s="1199" t="s">
        <v>2131</v>
      </c>
      <c r="BC86" s="971"/>
      <c r="BD86" s="971"/>
      <c r="BE86" s="971"/>
      <c r="BF86" s="971"/>
      <c r="BG86" s="971"/>
      <c r="BH86" s="971"/>
      <c r="BI86" s="971"/>
      <c r="BJ86" s="971"/>
      <c r="BK86" s="971"/>
    </row>
    <row r="87" spans="48:63" ht="28.15" customHeight="1" x14ac:dyDescent="0.25">
      <c r="AV87" s="1199"/>
      <c r="AW87" s="1199"/>
      <c r="AX87" s="1201" t="s">
        <v>2132</v>
      </c>
      <c r="AY87" s="1201" t="s">
        <v>2133</v>
      </c>
      <c r="AZ87" s="1201" t="s">
        <v>2134</v>
      </c>
      <c r="BA87" s="1199"/>
      <c r="BB87" s="1199"/>
      <c r="BC87" s="971"/>
      <c r="BD87" s="971"/>
      <c r="BE87" s="971"/>
      <c r="BF87" s="971"/>
      <c r="BG87" s="971"/>
      <c r="BH87" s="971"/>
      <c r="BI87" s="971"/>
      <c r="BJ87" s="971"/>
      <c r="BK87" s="971"/>
    </row>
    <row r="88" spans="48:63" ht="5.45" customHeight="1" thickBot="1" x14ac:dyDescent="0.3">
      <c r="AV88" s="1184"/>
      <c r="AW88" s="1185"/>
      <c r="AX88" s="1185"/>
      <c r="AY88" s="1185"/>
      <c r="AZ88" s="1185"/>
      <c r="BA88" s="1185"/>
      <c r="BB88" s="1186"/>
      <c r="BC88" s="971"/>
      <c r="BD88" s="971"/>
      <c r="BE88" s="971"/>
      <c r="BF88" s="971"/>
      <c r="BG88" s="971"/>
      <c r="BH88" s="971"/>
      <c r="BI88" s="971"/>
      <c r="BJ88" s="971"/>
      <c r="BK88" s="971"/>
    </row>
    <row r="89" spans="48:63" ht="23.45" customHeight="1" thickTop="1" x14ac:dyDescent="0.25">
      <c r="AV89" s="1202" t="s">
        <v>2145</v>
      </c>
      <c r="AW89" s="1188">
        <f t="shared" ref="AW89:BB89" si="10">SUM(AW91:AW93)</f>
        <v>1825000000</v>
      </c>
      <c r="AX89" s="1188">
        <f t="shared" si="10"/>
        <v>5011100000</v>
      </c>
      <c r="AY89" s="1188">
        <f t="shared" si="10"/>
        <v>-5775000000</v>
      </c>
      <c r="AZ89" s="1188">
        <f t="shared" si="10"/>
        <v>-763900000</v>
      </c>
      <c r="BA89" s="1188">
        <f t="shared" si="10"/>
        <v>1061100000</v>
      </c>
      <c r="BB89" s="1188">
        <f t="shared" si="10"/>
        <v>70028340.3800001</v>
      </c>
      <c r="BC89" s="1203"/>
      <c r="BD89" s="1203"/>
      <c r="BE89" s="1203"/>
      <c r="BF89" s="971"/>
      <c r="BG89" s="971"/>
      <c r="BH89" s="971"/>
      <c r="BI89" s="971"/>
      <c r="BJ89" s="971"/>
      <c r="BK89" s="971"/>
    </row>
    <row r="90" spans="48:63" ht="6" customHeight="1" thickBot="1" x14ac:dyDescent="0.3">
      <c r="AV90" s="1189"/>
      <c r="AW90" s="1204"/>
      <c r="AX90" s="1190"/>
      <c r="AY90" s="1204"/>
      <c r="AZ90" s="1190"/>
      <c r="BA90" s="1190"/>
      <c r="BB90" s="1191"/>
      <c r="BC90" s="971"/>
      <c r="BD90" s="971"/>
      <c r="BE90" s="971"/>
      <c r="BF90" s="971"/>
      <c r="BG90" s="971"/>
      <c r="BH90" s="971"/>
      <c r="BI90" s="971"/>
      <c r="BJ90" s="971"/>
      <c r="BK90" s="971"/>
    </row>
    <row r="91" spans="48:63" x14ac:dyDescent="0.25">
      <c r="AV91" s="1192" t="s">
        <v>2146</v>
      </c>
      <c r="AW91" s="1193">
        <v>1450000000</v>
      </c>
      <c r="AX91" s="1193">
        <v>3336100000</v>
      </c>
      <c r="AY91" s="1193">
        <v>-3725000000</v>
      </c>
      <c r="AZ91" s="1193">
        <f>SUM(AX91:AY91)</f>
        <v>-388900000</v>
      </c>
      <c r="BA91" s="1193">
        <f>AW91+AZ91</f>
        <v>1061100000</v>
      </c>
      <c r="BB91" s="1193">
        <f>957526834.44-902864298.54</f>
        <v>54662535.900000095</v>
      </c>
      <c r="BC91" s="971"/>
      <c r="BD91" s="971"/>
      <c r="BE91" s="971"/>
      <c r="BF91" s="971"/>
      <c r="BG91" s="971"/>
      <c r="BH91" s="971"/>
      <c r="BI91" s="971"/>
      <c r="BJ91" s="971"/>
      <c r="BK91" s="971"/>
    </row>
    <row r="92" spans="48:63" x14ac:dyDescent="0.25">
      <c r="AV92" s="1192" t="s">
        <v>2147</v>
      </c>
      <c r="AW92" s="1193">
        <v>0</v>
      </c>
      <c r="AX92" s="1193">
        <v>700000000</v>
      </c>
      <c r="AY92" s="1193">
        <v>-700000000</v>
      </c>
      <c r="AZ92" s="1193">
        <f t="shared" ref="AZ92" si="11">SUM(AW92:AY92)</f>
        <v>0</v>
      </c>
      <c r="BA92" s="1193">
        <f t="shared" ref="BA92" si="12">AW92-AZ92</f>
        <v>0</v>
      </c>
      <c r="BB92" s="1193">
        <v>6653388.8899999997</v>
      </c>
      <c r="BC92" s="971"/>
      <c r="BD92" s="971"/>
      <c r="BE92" s="971"/>
      <c r="BF92" s="971"/>
      <c r="BG92" s="971"/>
      <c r="BH92" s="971"/>
      <c r="BI92" s="971"/>
      <c r="BJ92" s="971"/>
      <c r="BK92" s="971"/>
    </row>
    <row r="93" spans="48:63" x14ac:dyDescent="0.25">
      <c r="AV93" s="1205" t="s">
        <v>2056</v>
      </c>
      <c r="AW93" s="1195">
        <v>375000000</v>
      </c>
      <c r="AX93" s="1195">
        <v>975000000</v>
      </c>
      <c r="AY93" s="1195">
        <v>-1350000000</v>
      </c>
      <c r="AZ93" s="1195">
        <f>SUM(AX93:AY93)</f>
        <v>-375000000</v>
      </c>
      <c r="BA93" s="1195">
        <f>AW93+AZ93</f>
        <v>0</v>
      </c>
      <c r="BB93" s="1195">
        <v>8712415.5899999999</v>
      </c>
      <c r="BC93" s="971"/>
      <c r="BD93" s="971"/>
      <c r="BE93" s="971"/>
      <c r="BF93" s="971"/>
      <c r="BG93" s="971"/>
      <c r="BH93" s="971"/>
      <c r="BI93" s="971"/>
      <c r="BJ93" s="971"/>
      <c r="BK93" s="971"/>
    </row>
    <row r="94" spans="48:63" ht="5.45" customHeight="1" thickBot="1" x14ac:dyDescent="0.3">
      <c r="AV94" s="1206"/>
      <c r="AW94" s="1207"/>
      <c r="AX94" s="1207"/>
      <c r="AY94" s="1207"/>
      <c r="AZ94" s="1207"/>
      <c r="BA94" s="1207"/>
      <c r="BB94" s="1207"/>
      <c r="BC94" s="971"/>
      <c r="BD94" s="971"/>
      <c r="BE94" s="971"/>
      <c r="BF94" s="971"/>
      <c r="BG94" s="971"/>
      <c r="BH94" s="971"/>
      <c r="BI94" s="971"/>
      <c r="BJ94" s="971"/>
      <c r="BK94" s="971"/>
    </row>
    <row r="95" spans="48:63" ht="18" customHeight="1" x14ac:dyDescent="0.25">
      <c r="AV95" s="1198" t="s">
        <v>2148</v>
      </c>
      <c r="AW95" s="1198"/>
      <c r="AX95" s="1198"/>
      <c r="AY95" s="1198"/>
      <c r="AZ95" s="1198"/>
      <c r="BA95" s="1198"/>
      <c r="BB95" s="1198"/>
      <c r="BC95" s="971"/>
      <c r="BD95" s="1208" t="s">
        <v>2149</v>
      </c>
      <c r="BE95" s="1208"/>
      <c r="BF95" s="1208"/>
      <c r="BG95" s="1208"/>
      <c r="BH95" s="1208"/>
      <c r="BI95" s="1208"/>
      <c r="BJ95" s="1208"/>
      <c r="BK95" s="1208"/>
    </row>
    <row r="96" spans="48:63" ht="15" customHeight="1" thickBot="1" x14ac:dyDescent="0.3">
      <c r="AV96" s="1209"/>
      <c r="AW96" s="1209"/>
      <c r="AX96" s="1209"/>
      <c r="AY96" s="1209"/>
      <c r="AZ96" s="1209"/>
      <c r="BA96" s="1209"/>
      <c r="BB96" s="1210"/>
      <c r="BC96" s="971"/>
      <c r="BD96" s="971"/>
      <c r="BE96" s="971"/>
      <c r="BF96" s="1211" t="s">
        <v>2084</v>
      </c>
      <c r="BG96" s="1211"/>
      <c r="BH96" s="1211"/>
      <c r="BI96" s="1211"/>
      <c r="BJ96" s="1211"/>
      <c r="BK96" s="1211"/>
    </row>
    <row r="97" spans="49:65" ht="5.45" customHeight="1" thickTop="1" x14ac:dyDescent="0.25">
      <c r="AW97" s="1212"/>
      <c r="AX97" s="1212"/>
      <c r="AY97" s="1212"/>
      <c r="AZ97" s="1212"/>
      <c r="BA97" s="1212"/>
      <c r="BB97" s="1212"/>
      <c r="BC97" s="971"/>
      <c r="BD97" s="974"/>
      <c r="BE97" s="974"/>
      <c r="BF97" s="974"/>
      <c r="BG97" s="974"/>
      <c r="BH97" s="974"/>
      <c r="BI97" s="974"/>
      <c r="BJ97" s="974"/>
      <c r="BK97" s="974"/>
      <c r="BL97" s="971"/>
      <c r="BM97" s="971"/>
    </row>
    <row r="98" spans="49:65" ht="15" customHeight="1" x14ac:dyDescent="0.25">
      <c r="AW98" s="1212"/>
      <c r="AX98" s="1212"/>
      <c r="AY98" s="1212"/>
      <c r="AZ98" s="1212"/>
      <c r="BA98" s="1212"/>
      <c r="BB98" s="1212"/>
      <c r="BC98" s="971"/>
      <c r="BD98" s="1213" t="s">
        <v>4</v>
      </c>
      <c r="BE98" s="1213"/>
      <c r="BF98" s="1213"/>
      <c r="BG98" s="1214" t="s">
        <v>2150</v>
      </c>
      <c r="BH98" s="1214"/>
      <c r="BI98" s="1214"/>
      <c r="BJ98" s="1214"/>
      <c r="BK98" s="1215" t="s">
        <v>2151</v>
      </c>
      <c r="BL98" s="971"/>
      <c r="BM98" s="971"/>
    </row>
    <row r="99" spans="49:65" ht="22.5" x14ac:dyDescent="0.25">
      <c r="AW99" s="1212"/>
      <c r="AX99" s="1212"/>
      <c r="AY99" s="1212"/>
      <c r="AZ99" s="1212"/>
      <c r="BA99" s="1212"/>
      <c r="BB99" s="1212"/>
      <c r="BC99" s="971"/>
      <c r="BD99" s="1213"/>
      <c r="BE99" s="1213"/>
      <c r="BF99" s="1213"/>
      <c r="BG99" s="1216" t="s">
        <v>177</v>
      </c>
      <c r="BH99" s="1216" t="s">
        <v>2152</v>
      </c>
      <c r="BI99" s="1216" t="s">
        <v>2153</v>
      </c>
      <c r="BJ99" s="1217" t="s">
        <v>2154</v>
      </c>
      <c r="BK99" s="1215"/>
      <c r="BL99" s="971"/>
      <c r="BM99" s="971"/>
    </row>
    <row r="100" spans="49:65" ht="5.45" customHeight="1" thickBot="1" x14ac:dyDescent="0.3">
      <c r="AW100" s="1212"/>
      <c r="AX100" s="1212"/>
      <c r="AY100" s="1212"/>
      <c r="AZ100" s="1212"/>
      <c r="BA100" s="1212"/>
      <c r="BB100" s="1212"/>
      <c r="BC100" s="971"/>
      <c r="BD100" s="1035"/>
      <c r="BE100" s="1035"/>
      <c r="BF100" s="1035"/>
      <c r="BG100" s="1035"/>
      <c r="BH100" s="1035"/>
      <c r="BI100" s="1035"/>
      <c r="BJ100" s="1035"/>
      <c r="BK100" s="1035"/>
      <c r="BL100" s="971"/>
      <c r="BM100" s="971"/>
    </row>
    <row r="101" spans="49:65" ht="12" customHeight="1" thickTop="1" x14ac:dyDescent="0.25">
      <c r="AW101" s="1212"/>
      <c r="AX101" s="1212"/>
      <c r="AY101" s="1212"/>
      <c r="AZ101" s="1212"/>
      <c r="BA101" s="1212"/>
      <c r="BB101" s="1212"/>
      <c r="BC101" s="971"/>
      <c r="BD101" s="1218" t="s">
        <v>2155</v>
      </c>
      <c r="BE101" s="1218"/>
      <c r="BF101" s="1219"/>
      <c r="BG101" s="1220">
        <f t="shared" ref="BG101:BI101" si="13">BG103+BG119</f>
        <v>571831373.51999998</v>
      </c>
      <c r="BH101" s="1220">
        <f t="shared" si="13"/>
        <v>1143448141.6200001</v>
      </c>
      <c r="BI101" s="1220">
        <f t="shared" si="13"/>
        <v>40765053</v>
      </c>
      <c r="BJ101" s="1220">
        <f>BJ103+BJ119</f>
        <v>852611216.39999998</v>
      </c>
      <c r="BK101" s="1220">
        <f>SUM(BG101:BJ101)</f>
        <v>2608655784.54</v>
      </c>
      <c r="BL101" s="1221"/>
      <c r="BM101" s="1222"/>
    </row>
    <row r="102" spans="49:65" ht="10.15" customHeight="1" thickBot="1" x14ac:dyDescent="0.3">
      <c r="AW102" s="1212"/>
      <c r="AX102" s="1212"/>
      <c r="AY102" s="1212"/>
      <c r="AZ102" s="1212"/>
      <c r="BA102" s="1212"/>
      <c r="BB102" s="1212"/>
      <c r="BC102" s="971"/>
      <c r="BD102" s="1223"/>
      <c r="BE102" s="1223"/>
      <c r="BF102" s="1223"/>
      <c r="BG102" s="1224" t="s">
        <v>2107</v>
      </c>
      <c r="BH102" s="1225" t="s">
        <v>2107</v>
      </c>
      <c r="BI102" s="1224" t="s">
        <v>2107</v>
      </c>
      <c r="BJ102" s="1224" t="s">
        <v>2107</v>
      </c>
      <c r="BK102" s="1226"/>
      <c r="BL102" s="1222"/>
      <c r="BM102" s="1222"/>
    </row>
    <row r="103" spans="49:65" ht="11.45" customHeight="1" thickBot="1" x14ac:dyDescent="0.3">
      <c r="AW103" s="1212"/>
      <c r="AX103" s="1212"/>
      <c r="AY103" s="1212"/>
      <c r="AZ103" s="1212"/>
      <c r="BA103" s="1212"/>
      <c r="BB103" s="1212"/>
      <c r="BC103" s="971"/>
      <c r="BD103" s="1227" t="s">
        <v>2156</v>
      </c>
      <c r="BE103" s="1227"/>
      <c r="BF103" s="1228"/>
      <c r="BG103" s="1229">
        <f>BG104+BG111</f>
        <v>571831373.51999998</v>
      </c>
      <c r="BH103" s="1229">
        <f t="shared" ref="BH103:BK103" si="14">BH104+BH111</f>
        <v>628083843.08000004</v>
      </c>
      <c r="BI103" s="1229">
        <f t="shared" si="14"/>
        <v>40765053</v>
      </c>
      <c r="BJ103" s="1229">
        <f>BJ104+BJ111</f>
        <v>92611216.400000006</v>
      </c>
      <c r="BK103" s="1229">
        <f t="shared" si="14"/>
        <v>1333291486</v>
      </c>
      <c r="BL103" s="971"/>
      <c r="BM103" s="971"/>
    </row>
    <row r="104" spans="49:65" ht="18.600000000000001" customHeight="1" thickBot="1" x14ac:dyDescent="0.3">
      <c r="AW104" s="1212"/>
      <c r="AX104" s="1212"/>
      <c r="AY104" s="1212"/>
      <c r="AZ104" s="1212"/>
      <c r="BA104" s="1212"/>
      <c r="BB104" s="1212"/>
      <c r="BC104" s="971"/>
      <c r="BD104" s="1230"/>
      <c r="BE104" s="1230" t="s">
        <v>2157</v>
      </c>
      <c r="BF104" s="1231"/>
      <c r="BG104" s="1232">
        <f>BG105</f>
        <v>216209036.94</v>
      </c>
      <c r="BH104" s="1232">
        <f t="shared" ref="BH104:BK104" si="15">BH105</f>
        <v>628083843.08000004</v>
      </c>
      <c r="BI104" s="1232">
        <f t="shared" si="15"/>
        <v>40765053</v>
      </c>
      <c r="BJ104" s="1232">
        <f t="shared" si="15"/>
        <v>0</v>
      </c>
      <c r="BK104" s="1232">
        <f t="shared" si="15"/>
        <v>885057933.01999998</v>
      </c>
      <c r="BL104" s="1221"/>
      <c r="BM104" s="971"/>
    </row>
    <row r="105" spans="49:65" x14ac:dyDescent="0.25">
      <c r="AW105" s="1212"/>
      <c r="AX105" s="1212"/>
      <c r="AY105" s="1212"/>
      <c r="AZ105" s="1212"/>
      <c r="BA105" s="1212"/>
      <c r="BB105" s="1212"/>
      <c r="BC105" s="971"/>
      <c r="BD105" s="1233"/>
      <c r="BE105" s="1233" t="s">
        <v>2095</v>
      </c>
      <c r="BF105" s="1234"/>
      <c r="BG105" s="1235">
        <f>SUM(BG106:BG110)</f>
        <v>216209036.94</v>
      </c>
      <c r="BH105" s="1235">
        <f t="shared" ref="BH105:BK105" si="16">SUM(BH106:BH110)</f>
        <v>628083843.08000004</v>
      </c>
      <c r="BI105" s="1235">
        <f t="shared" si="16"/>
        <v>40765053</v>
      </c>
      <c r="BJ105" s="1235">
        <f t="shared" si="16"/>
        <v>0</v>
      </c>
      <c r="BK105" s="1235">
        <f t="shared" si="16"/>
        <v>885057933.01999998</v>
      </c>
      <c r="BL105" s="1221"/>
      <c r="BM105" s="971"/>
    </row>
    <row r="106" spans="49:65" x14ac:dyDescent="0.25">
      <c r="AW106" s="1212"/>
      <c r="AX106" s="1212"/>
      <c r="AY106" s="1212"/>
      <c r="AZ106" s="1212"/>
      <c r="BA106" s="1212"/>
      <c r="BB106" s="1212"/>
      <c r="BC106" s="971"/>
      <c r="BD106" s="1236"/>
      <c r="BE106" s="1236"/>
      <c r="BF106" s="1237" t="s">
        <v>2096</v>
      </c>
      <c r="BG106" s="1238">
        <v>36947363.939999998</v>
      </c>
      <c r="BH106" s="1238">
        <v>326582247.47000003</v>
      </c>
      <c r="BI106" s="1239"/>
      <c r="BJ106" s="1239"/>
      <c r="BK106" s="1240">
        <f>SUM(BG106:BJ106)</f>
        <v>363529611.41000003</v>
      </c>
      <c r="BL106" s="1221"/>
      <c r="BM106" s="971"/>
    </row>
    <row r="107" spans="49:65" x14ac:dyDescent="0.25">
      <c r="AW107" s="1212"/>
      <c r="AX107" s="1212"/>
      <c r="AY107" s="1212"/>
      <c r="AZ107" s="1212"/>
      <c r="BA107" s="1212"/>
      <c r="BB107" s="1212"/>
      <c r="BC107" s="971"/>
      <c r="BD107" s="1236"/>
      <c r="BE107" s="1236"/>
      <c r="BF107" s="1047" t="s">
        <v>688</v>
      </c>
      <c r="BG107" s="1241">
        <v>2810538.65</v>
      </c>
      <c r="BH107" s="1240">
        <v>169994884.27000001</v>
      </c>
      <c r="BI107" s="1240">
        <v>40765053</v>
      </c>
      <c r="BJ107" s="1239"/>
      <c r="BK107" s="1240">
        <f t="shared" ref="BK107:BK110" si="17">SUM(BG107:BJ107)</f>
        <v>213570475.92000002</v>
      </c>
      <c r="BL107" s="1221"/>
      <c r="BM107" s="971"/>
    </row>
    <row r="108" spans="49:65" x14ac:dyDescent="0.25">
      <c r="AW108" s="1212"/>
      <c r="AX108" s="1212"/>
      <c r="AY108" s="1212"/>
      <c r="AZ108" s="1212"/>
      <c r="BA108" s="1212"/>
      <c r="BB108" s="1212"/>
      <c r="BC108" s="971"/>
      <c r="BD108" s="1236"/>
      <c r="BE108" s="1236"/>
      <c r="BF108" s="1047" t="s">
        <v>2146</v>
      </c>
      <c r="BG108" s="1241">
        <v>4152.4799999999996</v>
      </c>
      <c r="BH108" s="1241">
        <v>112708013.25999999</v>
      </c>
      <c r="BI108" s="1240"/>
      <c r="BJ108" s="1239"/>
      <c r="BK108" s="1240">
        <f t="shared" si="17"/>
        <v>112712165.73999999</v>
      </c>
      <c r="BL108" s="1221"/>
      <c r="BM108" s="971"/>
    </row>
    <row r="109" spans="49:65" x14ac:dyDescent="0.25">
      <c r="AW109" s="1212"/>
      <c r="AX109" s="1212"/>
      <c r="AY109" s="1212"/>
      <c r="AZ109" s="1212"/>
      <c r="BA109" s="1212"/>
      <c r="BB109" s="1212"/>
      <c r="BC109" s="971"/>
      <c r="BD109" s="1236"/>
      <c r="BE109" s="1236"/>
      <c r="BF109" s="1242" t="s">
        <v>2075</v>
      </c>
      <c r="BG109" s="1241">
        <v>57627493.939999998</v>
      </c>
      <c r="BH109" s="1239"/>
      <c r="BI109" s="1239"/>
      <c r="BJ109" s="1239"/>
      <c r="BK109" s="1240">
        <f t="shared" si="17"/>
        <v>57627493.939999998</v>
      </c>
      <c r="BL109" s="1221"/>
      <c r="BM109" s="971"/>
    </row>
    <row r="110" spans="49:65" ht="15.75" thickBot="1" x14ac:dyDescent="0.3">
      <c r="AW110" s="1212"/>
      <c r="AX110" s="1212"/>
      <c r="AY110" s="1212"/>
      <c r="AZ110" s="1212"/>
      <c r="BA110" s="1212"/>
      <c r="BB110" s="1212"/>
      <c r="BC110" s="971"/>
      <c r="BD110" s="1236"/>
      <c r="BE110" s="1236"/>
      <c r="BF110" s="1242" t="s">
        <v>2158</v>
      </c>
      <c r="BG110" s="1240">
        <v>118819487.93000001</v>
      </c>
      <c r="BH110" s="1240">
        <v>18798698.079999998</v>
      </c>
      <c r="BI110" s="1239"/>
      <c r="BJ110" s="1239"/>
      <c r="BK110" s="1240">
        <f t="shared" si="17"/>
        <v>137618186.00999999</v>
      </c>
      <c r="BL110" s="1221"/>
      <c r="BM110" s="1243"/>
    </row>
    <row r="111" spans="49:65" ht="15.75" thickBot="1" x14ac:dyDescent="0.3">
      <c r="AW111" s="971"/>
      <c r="AX111" s="971"/>
      <c r="AY111" s="971"/>
      <c r="AZ111" s="971"/>
      <c r="BA111" s="971"/>
      <c r="BB111" s="971"/>
      <c r="BC111" s="971"/>
      <c r="BD111" s="1244"/>
      <c r="BE111" s="1244" t="s">
        <v>2159</v>
      </c>
      <c r="BF111" s="1245"/>
      <c r="BG111" s="1246">
        <f>BG112+BG114</f>
        <v>355622336.58000004</v>
      </c>
      <c r="BH111" s="1246">
        <f>BH112+BH114</f>
        <v>0</v>
      </c>
      <c r="BI111" s="1246">
        <f>BI112+BI114</f>
        <v>0</v>
      </c>
      <c r="BJ111" s="1246">
        <f>BJ112+BJ114</f>
        <v>92611216.400000006</v>
      </c>
      <c r="BK111" s="1246">
        <f>BK112+BK114</f>
        <v>448233552.98000002</v>
      </c>
      <c r="BL111" s="1221"/>
      <c r="BM111" s="971"/>
    </row>
    <row r="112" spans="49:65" ht="16.149999999999999" customHeight="1" x14ac:dyDescent="0.25">
      <c r="AW112" s="971"/>
      <c r="AX112" s="971"/>
      <c r="AY112" s="971"/>
      <c r="AZ112" s="971"/>
      <c r="BA112" s="971"/>
      <c r="BB112" s="971"/>
      <c r="BC112" s="971"/>
      <c r="BD112" s="1247"/>
      <c r="BE112" s="1247" t="s">
        <v>2095</v>
      </c>
      <c r="BF112" s="1248"/>
      <c r="BG112" s="1249">
        <f>SUM(BG113:BG113)</f>
        <v>285593996.19999999</v>
      </c>
      <c r="BH112" s="1249">
        <f>SUM(BH113:BH113)</f>
        <v>0</v>
      </c>
      <c r="BI112" s="1249">
        <f>SUM(BI113:BI113)</f>
        <v>0</v>
      </c>
      <c r="BJ112" s="1249">
        <f>SUM(BJ113:BJ113)</f>
        <v>0</v>
      </c>
      <c r="BK112" s="1249">
        <f>SUM(BK113:BK113)</f>
        <v>285593996.19999999</v>
      </c>
      <c r="BL112" s="1222"/>
      <c r="BM112" s="971"/>
    </row>
    <row r="113" spans="56:66" ht="23.25" x14ac:dyDescent="0.25">
      <c r="BD113" s="1236"/>
      <c r="BE113" s="1236"/>
      <c r="BF113" s="1250" t="s">
        <v>2160</v>
      </c>
      <c r="BG113" s="1251">
        <v>285593996.19999999</v>
      </c>
      <c r="BH113" s="1251"/>
      <c r="BI113" s="1251"/>
      <c r="BJ113" s="1251"/>
      <c r="BK113" s="1240">
        <f t="shared" ref="BK113:BK117" si="18">SUM(BG113:BJ113)</f>
        <v>285593996.19999999</v>
      </c>
      <c r="BL113" s="1222"/>
      <c r="BM113" s="971"/>
      <c r="BN113" s="971"/>
    </row>
    <row r="114" spans="56:66" ht="15.6" customHeight="1" x14ac:dyDescent="0.25">
      <c r="BD114" s="1233"/>
      <c r="BE114" s="1247" t="s">
        <v>2161</v>
      </c>
      <c r="BF114" s="1248"/>
      <c r="BG114" s="1249">
        <f>SUM(BG115:BG117)</f>
        <v>70028340.38000007</v>
      </c>
      <c r="BH114" s="1249">
        <f t="shared" ref="BH114:BJ114" si="19">SUM(BH115:BH117)</f>
        <v>0</v>
      </c>
      <c r="BI114" s="1249">
        <f t="shared" si="19"/>
        <v>0</v>
      </c>
      <c r="BJ114" s="1249">
        <f t="shared" si="19"/>
        <v>92611216.400000006</v>
      </c>
      <c r="BK114" s="1249">
        <f>SUM(BK115:BK117)</f>
        <v>162639556.78000006</v>
      </c>
      <c r="BL114" s="971"/>
      <c r="BM114" s="971"/>
      <c r="BN114" s="971"/>
    </row>
    <row r="115" spans="56:66" ht="13.9" customHeight="1" x14ac:dyDescent="0.25">
      <c r="BD115" s="1236"/>
      <c r="BE115" s="1236"/>
      <c r="BF115" s="1252" t="s">
        <v>2146</v>
      </c>
      <c r="BG115" s="1251">
        <v>54662535.900000073</v>
      </c>
      <c r="BH115" s="1253"/>
      <c r="BI115" s="1253"/>
      <c r="BJ115" s="1251">
        <v>92611216.400000006</v>
      </c>
      <c r="BK115" s="1240">
        <f>SUM(BG115:BJ115)</f>
        <v>147273752.30000007</v>
      </c>
      <c r="BL115" s="971"/>
      <c r="BM115" s="971"/>
      <c r="BN115" s="971"/>
    </row>
    <row r="116" spans="56:66" ht="13.9" customHeight="1" x14ac:dyDescent="0.25">
      <c r="BD116" s="1236"/>
      <c r="BE116" s="1236"/>
      <c r="BF116" s="1252" t="s">
        <v>2147</v>
      </c>
      <c r="BG116" s="1251">
        <v>6653388.8899999997</v>
      </c>
      <c r="BH116" s="1253"/>
      <c r="BI116" s="1253"/>
      <c r="BJ116" s="1253"/>
      <c r="BK116" s="1240">
        <f t="shared" si="18"/>
        <v>6653388.8899999997</v>
      </c>
      <c r="BL116" s="971"/>
      <c r="BM116" s="971"/>
      <c r="BN116" s="971"/>
    </row>
    <row r="117" spans="56:66" ht="12" customHeight="1" x14ac:dyDescent="0.25">
      <c r="BD117" s="1242"/>
      <c r="BE117" s="1242"/>
      <c r="BF117" s="1254" t="s">
        <v>2056</v>
      </c>
      <c r="BG117" s="1251">
        <v>8712415.5899999999</v>
      </c>
      <c r="BH117" s="1251"/>
      <c r="BI117" s="1251"/>
      <c r="BJ117" s="1251"/>
      <c r="BK117" s="1240">
        <f t="shared" si="18"/>
        <v>8712415.5899999999</v>
      </c>
      <c r="BL117" s="1221"/>
      <c r="BM117" s="1221"/>
      <c r="BN117" s="1222"/>
    </row>
    <row r="118" spans="56:66" ht="6.6" customHeight="1" thickBot="1" x14ac:dyDescent="0.3">
      <c r="BD118" s="1255"/>
      <c r="BE118" s="1255"/>
      <c r="BF118" s="1255"/>
      <c r="BG118" s="1256"/>
      <c r="BH118" s="1256"/>
      <c r="BI118" s="1256"/>
      <c r="BJ118" s="1256"/>
      <c r="BK118" s="1257"/>
      <c r="BL118" s="971"/>
      <c r="BM118" s="971"/>
      <c r="BN118" s="971"/>
    </row>
    <row r="119" spans="56:66" ht="13.15" customHeight="1" thickBot="1" x14ac:dyDescent="0.3">
      <c r="BD119" s="1227" t="s">
        <v>2162</v>
      </c>
      <c r="BE119" s="1227"/>
      <c r="BF119" s="1258"/>
      <c r="BG119" s="1259">
        <f>+BG120</f>
        <v>0</v>
      </c>
      <c r="BH119" s="1259">
        <f t="shared" ref="BH119:BJ120" si="20">+BH120</f>
        <v>515364298.54000002</v>
      </c>
      <c r="BI119" s="1259">
        <f t="shared" si="20"/>
        <v>0</v>
      </c>
      <c r="BJ119" s="1259">
        <f t="shared" si="20"/>
        <v>760000000</v>
      </c>
      <c r="BK119" s="1259">
        <f>SUM(BG119:BJ119)</f>
        <v>1275364298.54</v>
      </c>
      <c r="BL119" s="1260"/>
      <c r="BM119" s="971"/>
      <c r="BN119" s="971"/>
    </row>
    <row r="120" spans="56:66" ht="15.75" thickBot="1" x14ac:dyDescent="0.3">
      <c r="BD120" s="1230"/>
      <c r="BE120" s="1230" t="s">
        <v>2163</v>
      </c>
      <c r="BF120" s="1231"/>
      <c r="BG120" s="1232">
        <f>+BG121</f>
        <v>0</v>
      </c>
      <c r="BH120" s="1232">
        <f t="shared" si="20"/>
        <v>515364298.54000002</v>
      </c>
      <c r="BI120" s="1232">
        <f t="shared" si="20"/>
        <v>0</v>
      </c>
      <c r="BJ120" s="1232">
        <f t="shared" si="20"/>
        <v>760000000</v>
      </c>
      <c r="BK120" s="1232">
        <f t="shared" ref="BK120:BK121" si="21">SUM(BG120:BJ120)</f>
        <v>1275364298.54</v>
      </c>
      <c r="BL120" s="971"/>
      <c r="BM120" s="971"/>
      <c r="BN120" s="971"/>
    </row>
    <row r="121" spans="56:66" ht="13.9" customHeight="1" x14ac:dyDescent="0.25">
      <c r="BD121" s="1233"/>
      <c r="BE121" s="1233" t="s">
        <v>2161</v>
      </c>
      <c r="BF121" s="1234"/>
      <c r="BG121" s="1235">
        <f>SUM(BG122:BG124)</f>
        <v>0</v>
      </c>
      <c r="BH121" s="1235">
        <f t="shared" ref="BH121:BJ121" si="22">SUM(BH122:BH124)</f>
        <v>515364298.54000002</v>
      </c>
      <c r="BI121" s="1235">
        <f t="shared" si="22"/>
        <v>0</v>
      </c>
      <c r="BJ121" s="1235">
        <f t="shared" si="22"/>
        <v>760000000</v>
      </c>
      <c r="BK121" s="1261">
        <f t="shared" si="21"/>
        <v>1275364298.54</v>
      </c>
      <c r="BL121" s="971"/>
      <c r="BM121" s="971"/>
      <c r="BN121" s="971"/>
    </row>
    <row r="122" spans="56:66" ht="13.9" customHeight="1" x14ac:dyDescent="0.25">
      <c r="BD122" s="1236"/>
      <c r="BE122" s="1236"/>
      <c r="BF122" s="1252" t="s">
        <v>2146</v>
      </c>
      <c r="BG122" s="1253"/>
      <c r="BH122" s="1251">
        <v>315364298.54000002</v>
      </c>
      <c r="BI122" s="1251"/>
      <c r="BJ122" s="1251">
        <v>587500000</v>
      </c>
      <c r="BK122" s="1251">
        <f>SUM(BG122:BJ122)</f>
        <v>902864298.53999996</v>
      </c>
      <c r="BL122" s="971"/>
      <c r="BM122" s="971"/>
      <c r="BN122" s="971"/>
    </row>
    <row r="123" spans="56:66" ht="13.9" customHeight="1" x14ac:dyDescent="0.25">
      <c r="BD123" s="1236"/>
      <c r="BE123" s="1236"/>
      <c r="BF123" s="1252" t="s">
        <v>2147</v>
      </c>
      <c r="BG123" s="1253"/>
      <c r="BH123" s="1251">
        <v>100000000</v>
      </c>
      <c r="BI123" s="1251"/>
      <c r="BJ123" s="1251">
        <v>137500000</v>
      </c>
      <c r="BK123" s="1251">
        <f t="shared" ref="BK123:BK124" si="23">SUM(BG123:BJ123)</f>
        <v>237500000</v>
      </c>
      <c r="BL123" s="971"/>
      <c r="BM123" s="971"/>
      <c r="BN123" s="971"/>
    </row>
    <row r="124" spans="56:66" ht="13.9" customHeight="1" x14ac:dyDescent="0.25">
      <c r="BD124" s="1236"/>
      <c r="BE124" s="1236"/>
      <c r="BF124" s="1254" t="s">
        <v>2056</v>
      </c>
      <c r="BG124" s="1253"/>
      <c r="BH124" s="1251">
        <v>100000000</v>
      </c>
      <c r="BI124" s="1251"/>
      <c r="BJ124" s="1251">
        <v>35000000</v>
      </c>
      <c r="BK124" s="1251">
        <f t="shared" si="23"/>
        <v>135000000</v>
      </c>
      <c r="BL124" s="971"/>
      <c r="BM124" s="971"/>
      <c r="BN124" s="971"/>
    </row>
    <row r="125" spans="56:66" ht="2.4500000000000002" customHeight="1" thickBot="1" x14ac:dyDescent="0.3">
      <c r="BD125" s="1262"/>
      <c r="BE125" s="1262"/>
      <c r="BF125" s="1262"/>
      <c r="BG125" s="1263"/>
      <c r="BH125" s="1263"/>
      <c r="BI125" s="1263"/>
      <c r="BJ125" s="1263"/>
      <c r="BK125" s="1264"/>
      <c r="BL125" s="971"/>
      <c r="BM125" s="971"/>
      <c r="BN125" s="971"/>
    </row>
    <row r="126" spans="56:66" ht="15.75" thickTop="1" x14ac:dyDescent="0.25">
      <c r="BD126" s="1265"/>
      <c r="BE126" s="1265"/>
      <c r="BF126" s="1265"/>
      <c r="BG126" s="1266"/>
      <c r="BH126" s="1266"/>
      <c r="BI126" s="1266"/>
      <c r="BJ126" s="1266"/>
      <c r="BK126" s="1266"/>
      <c r="BL126" s="971"/>
      <c r="BM126" s="971"/>
      <c r="BN126" s="971"/>
    </row>
    <row r="127" spans="56:66" ht="3.6" customHeight="1" x14ac:dyDescent="0.25">
      <c r="BD127" s="971"/>
      <c r="BE127" s="971"/>
      <c r="BF127" s="1267"/>
      <c r="BG127" s="1267"/>
      <c r="BH127" s="1267"/>
      <c r="BI127" s="1267"/>
      <c r="BJ127" s="1267"/>
      <c r="BK127" s="1267"/>
      <c r="BL127" s="971"/>
      <c r="BM127" s="971"/>
      <c r="BN127" s="971"/>
    </row>
    <row r="128" spans="56:66" hidden="1" x14ac:dyDescent="0.25">
      <c r="BD128" s="971"/>
      <c r="BE128" s="971"/>
      <c r="BF128" s="971"/>
      <c r="BG128" s="971"/>
      <c r="BH128" s="971"/>
      <c r="BI128" s="971"/>
      <c r="BJ128" s="971"/>
      <c r="BK128" s="971"/>
      <c r="BL128" s="971"/>
      <c r="BM128" s="971"/>
      <c r="BN128" s="971"/>
    </row>
  </sheetData>
  <mergeCells count="55">
    <mergeCell ref="AV95:BB95"/>
    <mergeCell ref="BD95:BK95"/>
    <mergeCell ref="BF96:BK96"/>
    <mergeCell ref="BD98:BF99"/>
    <mergeCell ref="BG98:BJ98"/>
    <mergeCell ref="BK98:BK99"/>
    <mergeCell ref="AM78:AS78"/>
    <mergeCell ref="AV83:BB83"/>
    <mergeCell ref="AV84:BB84"/>
    <mergeCell ref="AV86:AV87"/>
    <mergeCell ref="AW86:AW87"/>
    <mergeCell ref="AX86:AZ86"/>
    <mergeCell ref="BA86:BA87"/>
    <mergeCell ref="BB86:BB87"/>
    <mergeCell ref="AJ48:AK48"/>
    <mergeCell ref="Y62:Z62"/>
    <mergeCell ref="AM63:AS63"/>
    <mergeCell ref="AM64:AS64"/>
    <mergeCell ref="AM65:AS65"/>
    <mergeCell ref="AM67:AM68"/>
    <mergeCell ref="AN67:AN68"/>
    <mergeCell ref="AO67:AQ67"/>
    <mergeCell ref="AR67:AR68"/>
    <mergeCell ref="AS67:AS68"/>
    <mergeCell ref="K32:L32"/>
    <mergeCell ref="K36:L36"/>
    <mergeCell ref="K43:L43"/>
    <mergeCell ref="W44:AK44"/>
    <mergeCell ref="W45:AK45"/>
    <mergeCell ref="W47:Z49"/>
    <mergeCell ref="AC47:AE47"/>
    <mergeCell ref="AG47:AK47"/>
    <mergeCell ref="AA48:AE48"/>
    <mergeCell ref="AG48:AH48"/>
    <mergeCell ref="I23:L25"/>
    <mergeCell ref="N23:O23"/>
    <mergeCell ref="Q23:U23"/>
    <mergeCell ref="M24:M25"/>
    <mergeCell ref="N24:N25"/>
    <mergeCell ref="O24:O25"/>
    <mergeCell ref="Q24:R24"/>
    <mergeCell ref="T24:U24"/>
    <mergeCell ref="C14:D14"/>
    <mergeCell ref="C15:D15"/>
    <mergeCell ref="C16:D16"/>
    <mergeCell ref="A20:H20"/>
    <mergeCell ref="I20:U20"/>
    <mergeCell ref="I21:U21"/>
    <mergeCell ref="A1:H1"/>
    <mergeCell ref="A2:H2"/>
    <mergeCell ref="G4:H4"/>
    <mergeCell ref="A5:D6"/>
    <mergeCell ref="E5:E6"/>
    <mergeCell ref="F5:F6"/>
    <mergeCell ref="G5:H5"/>
  </mergeCells>
  <pageMargins left="0.7" right="0.7" top="0.75" bottom="0.75" header="0.3" footer="0.3"/>
  <pageSetup scale="52" orientation="portrait" r:id="rId1"/>
  <colBreaks count="1" manualBreakCount="1">
    <brk id="26" max="79"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zoomScale="74" zoomScaleNormal="74" workbookViewId="0">
      <selection activeCell="P11" sqref="P11"/>
    </sheetView>
  </sheetViews>
  <sheetFormatPr baseColWidth="10" defaultRowHeight="14.25" x14ac:dyDescent="0.2"/>
  <cols>
    <col min="1" max="1" width="1" style="971" customWidth="1"/>
    <col min="2" max="2" width="20.85546875" style="971" customWidth="1"/>
    <col min="3" max="3" width="0.7109375" style="972" customWidth="1"/>
    <col min="4" max="4" width="21.5703125" style="971" customWidth="1"/>
    <col min="5" max="5" width="0.7109375" style="971" customWidth="1"/>
    <col min="6" max="6" width="21.7109375" style="971" customWidth="1"/>
    <col min="7" max="7" width="0.85546875" style="971" customWidth="1"/>
    <col min="8" max="8" width="21.7109375" style="971" customWidth="1"/>
    <col min="9" max="9" width="1" style="971" customWidth="1"/>
    <col min="10" max="10" width="21.7109375" style="971" customWidth="1"/>
    <col min="11" max="11" width="0.42578125" style="1267" customWidth="1"/>
    <col min="12" max="12" width="21.7109375" style="971" customWidth="1"/>
    <col min="13" max="13" width="0.42578125" style="1267" customWidth="1"/>
    <col min="14" max="201" width="11.42578125" style="971"/>
    <col min="202" max="202" width="0.7109375" style="971" customWidth="1"/>
    <col min="203" max="204" width="1.5703125" style="971" customWidth="1"/>
    <col min="205" max="205" width="16.42578125" style="971" customWidth="1"/>
    <col min="206" max="208" width="10.42578125" style="971" customWidth="1"/>
    <col min="209" max="209" width="8.7109375" style="971" customWidth="1"/>
    <col min="210" max="210" width="0.7109375" style="971" customWidth="1"/>
    <col min="211" max="211" width="3.140625" style="971" customWidth="1"/>
    <col min="212" max="212" width="1.140625" style="971" customWidth="1"/>
    <col min="213" max="213" width="18" style="971" customWidth="1"/>
    <col min="214" max="214" width="9.42578125" style="971" customWidth="1"/>
    <col min="215" max="215" width="8.7109375" style="971" customWidth="1"/>
    <col min="216" max="216" width="9.28515625" style="971" customWidth="1"/>
    <col min="217" max="217" width="10.140625" style="971" customWidth="1"/>
    <col min="218" max="218" width="5.140625" style="971" customWidth="1"/>
    <col min="219" max="219" width="10.140625" style="971" customWidth="1"/>
    <col min="220" max="220" width="6.42578125" style="971" customWidth="1"/>
    <col min="221" max="221" width="11.42578125" style="971"/>
    <col min="222" max="222" width="1.28515625" style="971" customWidth="1"/>
    <col min="223" max="223" width="1.42578125" style="971" customWidth="1"/>
    <col min="224" max="224" width="8.28515625" style="971" customWidth="1"/>
    <col min="225" max="225" width="11.42578125" style="971"/>
    <col min="226" max="227" width="10.7109375" style="971" customWidth="1"/>
    <col min="228" max="228" width="10.28515625" style="971" customWidth="1"/>
    <col min="229" max="229" width="11.28515625" style="971" customWidth="1"/>
    <col min="230" max="230" width="7.7109375" style="971" customWidth="1"/>
    <col min="231" max="231" width="10.140625" style="971" customWidth="1"/>
    <col min="232" max="232" width="6.5703125" style="971" customWidth="1"/>
    <col min="233" max="233" width="1.140625" style="971" customWidth="1"/>
    <col min="234" max="234" width="24.5703125" style="971" customWidth="1"/>
    <col min="235" max="235" width="9.85546875" style="971" customWidth="1"/>
    <col min="236" max="236" width="10.7109375" style="971" customWidth="1"/>
    <col min="237" max="237" width="10.85546875" style="971" customWidth="1"/>
    <col min="238" max="238" width="11.140625" style="971" customWidth="1"/>
    <col min="239" max="239" width="9.85546875" style="971" customWidth="1"/>
    <col min="240" max="240" width="1" style="971" customWidth="1"/>
    <col min="241" max="241" width="16.5703125" style="971" customWidth="1"/>
    <col min="242" max="242" width="0.5703125" style="971" customWidth="1"/>
    <col min="243" max="243" width="0.7109375" style="971" customWidth="1"/>
    <col min="244" max="244" width="27.85546875" style="971" customWidth="1"/>
    <col min="245" max="245" width="0.85546875" style="971" customWidth="1"/>
    <col min="246" max="246" width="27.42578125" style="971" customWidth="1"/>
    <col min="247" max="247" width="14.7109375" style="971" customWidth="1"/>
    <col min="248" max="248" width="0.42578125" style="971" customWidth="1"/>
    <col min="249" max="249" width="0.7109375" style="971" customWidth="1"/>
    <col min="250" max="250" width="21.7109375" style="971" customWidth="1"/>
    <col min="251" max="251" width="1.28515625" style="971" customWidth="1"/>
    <col min="252" max="252" width="21.140625" style="971" customWidth="1"/>
    <col min="253" max="457" width="11.42578125" style="971"/>
    <col min="458" max="458" width="0.7109375" style="971" customWidth="1"/>
    <col min="459" max="460" width="1.5703125" style="971" customWidth="1"/>
    <col min="461" max="461" width="16.42578125" style="971" customWidth="1"/>
    <col min="462" max="464" width="10.42578125" style="971" customWidth="1"/>
    <col min="465" max="465" width="8.7109375" style="971" customWidth="1"/>
    <col min="466" max="466" width="0.7109375" style="971" customWidth="1"/>
    <col min="467" max="467" width="3.140625" style="971" customWidth="1"/>
    <col min="468" max="468" width="1.140625" style="971" customWidth="1"/>
    <col min="469" max="469" width="18" style="971" customWidth="1"/>
    <col min="470" max="470" width="9.42578125" style="971" customWidth="1"/>
    <col min="471" max="471" width="8.7109375" style="971" customWidth="1"/>
    <col min="472" max="472" width="9.28515625" style="971" customWidth="1"/>
    <col min="473" max="473" width="10.140625" style="971" customWidth="1"/>
    <col min="474" max="474" width="5.140625" style="971" customWidth="1"/>
    <col min="475" max="475" width="10.140625" style="971" customWidth="1"/>
    <col min="476" max="476" width="6.42578125" style="971" customWidth="1"/>
    <col min="477" max="477" width="11.42578125" style="971"/>
    <col min="478" max="478" width="1.28515625" style="971" customWidth="1"/>
    <col min="479" max="479" width="1.42578125" style="971" customWidth="1"/>
    <col min="480" max="480" width="8.28515625" style="971" customWidth="1"/>
    <col min="481" max="481" width="11.42578125" style="971"/>
    <col min="482" max="483" width="10.7109375" style="971" customWidth="1"/>
    <col min="484" max="484" width="10.28515625" style="971" customWidth="1"/>
    <col min="485" max="485" width="11.28515625" style="971" customWidth="1"/>
    <col min="486" max="486" width="7.7109375" style="971" customWidth="1"/>
    <col min="487" max="487" width="10.140625" style="971" customWidth="1"/>
    <col min="488" max="488" width="6.5703125" style="971" customWidth="1"/>
    <col min="489" max="489" width="1.140625" style="971" customWidth="1"/>
    <col min="490" max="490" width="24.5703125" style="971" customWidth="1"/>
    <col min="491" max="491" width="9.85546875" style="971" customWidth="1"/>
    <col min="492" max="492" width="10.7109375" style="971" customWidth="1"/>
    <col min="493" max="493" width="10.85546875" style="971" customWidth="1"/>
    <col min="494" max="494" width="11.140625" style="971" customWidth="1"/>
    <col min="495" max="495" width="9.85546875" style="971" customWidth="1"/>
    <col min="496" max="496" width="1" style="971" customWidth="1"/>
    <col min="497" max="497" width="16.5703125" style="971" customWidth="1"/>
    <col min="498" max="498" width="0.5703125" style="971" customWidth="1"/>
    <col min="499" max="499" width="0.7109375" style="971" customWidth="1"/>
    <col min="500" max="500" width="27.85546875" style="971" customWidth="1"/>
    <col min="501" max="501" width="0.85546875" style="971" customWidth="1"/>
    <col min="502" max="502" width="27.42578125" style="971" customWidth="1"/>
    <col min="503" max="503" width="14.7109375" style="971" customWidth="1"/>
    <col min="504" max="504" width="0.42578125" style="971" customWidth="1"/>
    <col min="505" max="505" width="0.7109375" style="971" customWidth="1"/>
    <col min="506" max="506" width="21.7109375" style="971" customWidth="1"/>
    <col min="507" max="507" width="1.28515625" style="971" customWidth="1"/>
    <col min="508" max="508" width="21.140625" style="971" customWidth="1"/>
    <col min="509" max="713" width="11.42578125" style="971"/>
    <col min="714" max="714" width="0.7109375" style="971" customWidth="1"/>
    <col min="715" max="716" width="1.5703125" style="971" customWidth="1"/>
    <col min="717" max="717" width="16.42578125" style="971" customWidth="1"/>
    <col min="718" max="720" width="10.42578125" style="971" customWidth="1"/>
    <col min="721" max="721" width="8.7109375" style="971" customWidth="1"/>
    <col min="722" max="722" width="0.7109375" style="971" customWidth="1"/>
    <col min="723" max="723" width="3.140625" style="971" customWidth="1"/>
    <col min="724" max="724" width="1.140625" style="971" customWidth="1"/>
    <col min="725" max="725" width="18" style="971" customWidth="1"/>
    <col min="726" max="726" width="9.42578125" style="971" customWidth="1"/>
    <col min="727" max="727" width="8.7109375" style="971" customWidth="1"/>
    <col min="728" max="728" width="9.28515625" style="971" customWidth="1"/>
    <col min="729" max="729" width="10.140625" style="971" customWidth="1"/>
    <col min="730" max="730" width="5.140625" style="971" customWidth="1"/>
    <col min="731" max="731" width="10.140625" style="971" customWidth="1"/>
    <col min="732" max="732" width="6.42578125" style="971" customWidth="1"/>
    <col min="733" max="733" width="11.42578125" style="971"/>
    <col min="734" max="734" width="1.28515625" style="971" customWidth="1"/>
    <col min="735" max="735" width="1.42578125" style="971" customWidth="1"/>
    <col min="736" max="736" width="8.28515625" style="971" customWidth="1"/>
    <col min="737" max="737" width="11.42578125" style="971"/>
    <col min="738" max="739" width="10.7109375" style="971" customWidth="1"/>
    <col min="740" max="740" width="10.28515625" style="971" customWidth="1"/>
    <col min="741" max="741" width="11.28515625" style="971" customWidth="1"/>
    <col min="742" max="742" width="7.7109375" style="971" customWidth="1"/>
    <col min="743" max="743" width="10.140625" style="971" customWidth="1"/>
    <col min="744" max="744" width="6.5703125" style="971" customWidth="1"/>
    <col min="745" max="745" width="1.140625" style="971" customWidth="1"/>
    <col min="746" max="746" width="24.5703125" style="971" customWidth="1"/>
    <col min="747" max="747" width="9.85546875" style="971" customWidth="1"/>
    <col min="748" max="748" width="10.7109375" style="971" customWidth="1"/>
    <col min="749" max="749" width="10.85546875" style="971" customWidth="1"/>
    <col min="750" max="750" width="11.140625" style="971" customWidth="1"/>
    <col min="751" max="751" width="9.85546875" style="971" customWidth="1"/>
    <col min="752" max="752" width="1" style="971" customWidth="1"/>
    <col min="753" max="753" width="16.5703125" style="971" customWidth="1"/>
    <col min="754" max="754" width="0.5703125" style="971" customWidth="1"/>
    <col min="755" max="755" width="0.7109375" style="971" customWidth="1"/>
    <col min="756" max="756" width="27.85546875" style="971" customWidth="1"/>
    <col min="757" max="757" width="0.85546875" style="971" customWidth="1"/>
    <col min="758" max="758" width="27.42578125" style="971" customWidth="1"/>
    <col min="759" max="759" width="14.7109375" style="971" customWidth="1"/>
    <col min="760" max="760" width="0.42578125" style="971" customWidth="1"/>
    <col min="761" max="761" width="0.7109375" style="971" customWidth="1"/>
    <col min="762" max="762" width="21.7109375" style="971" customWidth="1"/>
    <col min="763" max="763" width="1.28515625" style="971" customWidth="1"/>
    <col min="764" max="764" width="21.140625" style="971" customWidth="1"/>
    <col min="765" max="969" width="11.42578125" style="971"/>
    <col min="970" max="970" width="0.7109375" style="971" customWidth="1"/>
    <col min="971" max="972" width="1.5703125" style="971" customWidth="1"/>
    <col min="973" max="973" width="16.42578125" style="971" customWidth="1"/>
    <col min="974" max="976" width="10.42578125" style="971" customWidth="1"/>
    <col min="977" max="977" width="8.7109375" style="971" customWidth="1"/>
    <col min="978" max="978" width="0.7109375" style="971" customWidth="1"/>
    <col min="979" max="979" width="3.140625" style="971" customWidth="1"/>
    <col min="980" max="980" width="1.140625" style="971" customWidth="1"/>
    <col min="981" max="981" width="18" style="971" customWidth="1"/>
    <col min="982" max="982" width="9.42578125" style="971" customWidth="1"/>
    <col min="983" max="983" width="8.7109375" style="971" customWidth="1"/>
    <col min="984" max="984" width="9.28515625" style="971" customWidth="1"/>
    <col min="985" max="985" width="10.140625" style="971" customWidth="1"/>
    <col min="986" max="986" width="5.140625" style="971" customWidth="1"/>
    <col min="987" max="987" width="10.140625" style="971" customWidth="1"/>
    <col min="988" max="988" width="6.42578125" style="971" customWidth="1"/>
    <col min="989" max="989" width="11.42578125" style="971"/>
    <col min="990" max="990" width="1.28515625" style="971" customWidth="1"/>
    <col min="991" max="991" width="1.42578125" style="971" customWidth="1"/>
    <col min="992" max="992" width="8.28515625" style="971" customWidth="1"/>
    <col min="993" max="993" width="11.42578125" style="971"/>
    <col min="994" max="995" width="10.7109375" style="971" customWidth="1"/>
    <col min="996" max="996" width="10.28515625" style="971" customWidth="1"/>
    <col min="997" max="997" width="11.28515625" style="971" customWidth="1"/>
    <col min="998" max="998" width="7.7109375" style="971" customWidth="1"/>
    <col min="999" max="999" width="10.140625" style="971" customWidth="1"/>
    <col min="1000" max="1000" width="6.5703125" style="971" customWidth="1"/>
    <col min="1001" max="1001" width="1.140625" style="971" customWidth="1"/>
    <col min="1002" max="1002" width="24.5703125" style="971" customWidth="1"/>
    <col min="1003" max="1003" width="9.85546875" style="971" customWidth="1"/>
    <col min="1004" max="1004" width="10.7109375" style="971" customWidth="1"/>
    <col min="1005" max="1005" width="10.85546875" style="971" customWidth="1"/>
    <col min="1006" max="1006" width="11.140625" style="971" customWidth="1"/>
    <col min="1007" max="1007" width="9.85546875" style="971" customWidth="1"/>
    <col min="1008" max="1008" width="1" style="971" customWidth="1"/>
    <col min="1009" max="1009" width="16.5703125" style="971" customWidth="1"/>
    <col min="1010" max="1010" width="0.5703125" style="971" customWidth="1"/>
    <col min="1011" max="1011" width="0.7109375" style="971" customWidth="1"/>
    <col min="1012" max="1012" width="27.85546875" style="971" customWidth="1"/>
    <col min="1013" max="1013" width="0.85546875" style="971" customWidth="1"/>
    <col min="1014" max="1014" width="27.42578125" style="971" customWidth="1"/>
    <col min="1015" max="1015" width="14.7109375" style="971" customWidth="1"/>
    <col min="1016" max="1016" width="0.42578125" style="971" customWidth="1"/>
    <col min="1017" max="1017" width="0.7109375" style="971" customWidth="1"/>
    <col min="1018" max="1018" width="21.7109375" style="971" customWidth="1"/>
    <col min="1019" max="1019" width="1.28515625" style="971" customWidth="1"/>
    <col min="1020" max="1020" width="21.140625" style="971" customWidth="1"/>
    <col min="1021" max="1225" width="11.42578125" style="971"/>
    <col min="1226" max="1226" width="0.7109375" style="971" customWidth="1"/>
    <col min="1227" max="1228" width="1.5703125" style="971" customWidth="1"/>
    <col min="1229" max="1229" width="16.42578125" style="971" customWidth="1"/>
    <col min="1230" max="1232" width="10.42578125" style="971" customWidth="1"/>
    <col min="1233" max="1233" width="8.7109375" style="971" customWidth="1"/>
    <col min="1234" max="1234" width="0.7109375" style="971" customWidth="1"/>
    <col min="1235" max="1235" width="3.140625" style="971" customWidth="1"/>
    <col min="1236" max="1236" width="1.140625" style="971" customWidth="1"/>
    <col min="1237" max="1237" width="18" style="971" customWidth="1"/>
    <col min="1238" max="1238" width="9.42578125" style="971" customWidth="1"/>
    <col min="1239" max="1239" width="8.7109375" style="971" customWidth="1"/>
    <col min="1240" max="1240" width="9.28515625" style="971" customWidth="1"/>
    <col min="1241" max="1241" width="10.140625" style="971" customWidth="1"/>
    <col min="1242" max="1242" width="5.140625" style="971" customWidth="1"/>
    <col min="1243" max="1243" width="10.140625" style="971" customWidth="1"/>
    <col min="1244" max="1244" width="6.42578125" style="971" customWidth="1"/>
    <col min="1245" max="1245" width="11.42578125" style="971"/>
    <col min="1246" max="1246" width="1.28515625" style="971" customWidth="1"/>
    <col min="1247" max="1247" width="1.42578125" style="971" customWidth="1"/>
    <col min="1248" max="1248" width="8.28515625" style="971" customWidth="1"/>
    <col min="1249" max="1249" width="11.42578125" style="971"/>
    <col min="1250" max="1251" width="10.7109375" style="971" customWidth="1"/>
    <col min="1252" max="1252" width="10.28515625" style="971" customWidth="1"/>
    <col min="1253" max="1253" width="11.28515625" style="971" customWidth="1"/>
    <col min="1254" max="1254" width="7.7109375" style="971" customWidth="1"/>
    <col min="1255" max="1255" width="10.140625" style="971" customWidth="1"/>
    <col min="1256" max="1256" width="6.5703125" style="971" customWidth="1"/>
    <col min="1257" max="1257" width="1.140625" style="971" customWidth="1"/>
    <col min="1258" max="1258" width="24.5703125" style="971" customWidth="1"/>
    <col min="1259" max="1259" width="9.85546875" style="971" customWidth="1"/>
    <col min="1260" max="1260" width="10.7109375" style="971" customWidth="1"/>
    <col min="1261" max="1261" width="10.85546875" style="971" customWidth="1"/>
    <col min="1262" max="1262" width="11.140625" style="971" customWidth="1"/>
    <col min="1263" max="1263" width="9.85546875" style="971" customWidth="1"/>
    <col min="1264" max="1264" width="1" style="971" customWidth="1"/>
    <col min="1265" max="1265" width="16.5703125" style="971" customWidth="1"/>
    <col min="1266" max="1266" width="0.5703125" style="971" customWidth="1"/>
    <col min="1267" max="1267" width="0.7109375" style="971" customWidth="1"/>
    <col min="1268" max="1268" width="27.85546875" style="971" customWidth="1"/>
    <col min="1269" max="1269" width="0.85546875" style="971" customWidth="1"/>
    <col min="1270" max="1270" width="27.42578125" style="971" customWidth="1"/>
    <col min="1271" max="1271" width="14.7109375" style="971" customWidth="1"/>
    <col min="1272" max="1272" width="0.42578125" style="971" customWidth="1"/>
    <col min="1273" max="1273" width="0.7109375" style="971" customWidth="1"/>
    <col min="1274" max="1274" width="21.7109375" style="971" customWidth="1"/>
    <col min="1275" max="1275" width="1.28515625" style="971" customWidth="1"/>
    <col min="1276" max="1276" width="21.140625" style="971" customWidth="1"/>
    <col min="1277" max="1481" width="11.42578125" style="971"/>
    <col min="1482" max="1482" width="0.7109375" style="971" customWidth="1"/>
    <col min="1483" max="1484" width="1.5703125" style="971" customWidth="1"/>
    <col min="1485" max="1485" width="16.42578125" style="971" customWidth="1"/>
    <col min="1486" max="1488" width="10.42578125" style="971" customWidth="1"/>
    <col min="1489" max="1489" width="8.7109375" style="971" customWidth="1"/>
    <col min="1490" max="1490" width="0.7109375" style="971" customWidth="1"/>
    <col min="1491" max="1491" width="3.140625" style="971" customWidth="1"/>
    <col min="1492" max="1492" width="1.140625" style="971" customWidth="1"/>
    <col min="1493" max="1493" width="18" style="971" customWidth="1"/>
    <col min="1494" max="1494" width="9.42578125" style="971" customWidth="1"/>
    <col min="1495" max="1495" width="8.7109375" style="971" customWidth="1"/>
    <col min="1496" max="1496" width="9.28515625" style="971" customWidth="1"/>
    <col min="1497" max="1497" width="10.140625" style="971" customWidth="1"/>
    <col min="1498" max="1498" width="5.140625" style="971" customWidth="1"/>
    <col min="1499" max="1499" width="10.140625" style="971" customWidth="1"/>
    <col min="1500" max="1500" width="6.42578125" style="971" customWidth="1"/>
    <col min="1501" max="1501" width="11.42578125" style="971"/>
    <col min="1502" max="1502" width="1.28515625" style="971" customWidth="1"/>
    <col min="1503" max="1503" width="1.42578125" style="971" customWidth="1"/>
    <col min="1504" max="1504" width="8.28515625" style="971" customWidth="1"/>
    <col min="1505" max="1505" width="11.42578125" style="971"/>
    <col min="1506" max="1507" width="10.7109375" style="971" customWidth="1"/>
    <col min="1508" max="1508" width="10.28515625" style="971" customWidth="1"/>
    <col min="1509" max="1509" width="11.28515625" style="971" customWidth="1"/>
    <col min="1510" max="1510" width="7.7109375" style="971" customWidth="1"/>
    <col min="1511" max="1511" width="10.140625" style="971" customWidth="1"/>
    <col min="1512" max="1512" width="6.5703125" style="971" customWidth="1"/>
    <col min="1513" max="1513" width="1.140625" style="971" customWidth="1"/>
    <col min="1514" max="1514" width="24.5703125" style="971" customWidth="1"/>
    <col min="1515" max="1515" width="9.85546875" style="971" customWidth="1"/>
    <col min="1516" max="1516" width="10.7109375" style="971" customWidth="1"/>
    <col min="1517" max="1517" width="10.85546875" style="971" customWidth="1"/>
    <col min="1518" max="1518" width="11.140625" style="971" customWidth="1"/>
    <col min="1519" max="1519" width="9.85546875" style="971" customWidth="1"/>
    <col min="1520" max="1520" width="1" style="971" customWidth="1"/>
    <col min="1521" max="1521" width="16.5703125" style="971" customWidth="1"/>
    <col min="1522" max="1522" width="0.5703125" style="971" customWidth="1"/>
    <col min="1523" max="1523" width="0.7109375" style="971" customWidth="1"/>
    <col min="1524" max="1524" width="27.85546875" style="971" customWidth="1"/>
    <col min="1525" max="1525" width="0.85546875" style="971" customWidth="1"/>
    <col min="1526" max="1526" width="27.42578125" style="971" customWidth="1"/>
    <col min="1527" max="1527" width="14.7109375" style="971" customWidth="1"/>
    <col min="1528" max="1528" width="0.42578125" style="971" customWidth="1"/>
    <col min="1529" max="1529" width="0.7109375" style="971" customWidth="1"/>
    <col min="1530" max="1530" width="21.7109375" style="971" customWidth="1"/>
    <col min="1531" max="1531" width="1.28515625" style="971" customWidth="1"/>
    <col min="1532" max="1532" width="21.140625" style="971" customWidth="1"/>
    <col min="1533" max="1737" width="11.42578125" style="971"/>
    <col min="1738" max="1738" width="0.7109375" style="971" customWidth="1"/>
    <col min="1739" max="1740" width="1.5703125" style="971" customWidth="1"/>
    <col min="1741" max="1741" width="16.42578125" style="971" customWidth="1"/>
    <col min="1742" max="1744" width="10.42578125" style="971" customWidth="1"/>
    <col min="1745" max="1745" width="8.7109375" style="971" customWidth="1"/>
    <col min="1746" max="1746" width="0.7109375" style="971" customWidth="1"/>
    <col min="1747" max="1747" width="3.140625" style="971" customWidth="1"/>
    <col min="1748" max="1748" width="1.140625" style="971" customWidth="1"/>
    <col min="1749" max="1749" width="18" style="971" customWidth="1"/>
    <col min="1750" max="1750" width="9.42578125" style="971" customWidth="1"/>
    <col min="1751" max="1751" width="8.7109375" style="971" customWidth="1"/>
    <col min="1752" max="1752" width="9.28515625" style="971" customWidth="1"/>
    <col min="1753" max="1753" width="10.140625" style="971" customWidth="1"/>
    <col min="1754" max="1754" width="5.140625" style="971" customWidth="1"/>
    <col min="1755" max="1755" width="10.140625" style="971" customWidth="1"/>
    <col min="1756" max="1756" width="6.42578125" style="971" customWidth="1"/>
    <col min="1757" max="1757" width="11.42578125" style="971"/>
    <col min="1758" max="1758" width="1.28515625" style="971" customWidth="1"/>
    <col min="1759" max="1759" width="1.42578125" style="971" customWidth="1"/>
    <col min="1760" max="1760" width="8.28515625" style="971" customWidth="1"/>
    <col min="1761" max="1761" width="11.42578125" style="971"/>
    <col min="1762" max="1763" width="10.7109375" style="971" customWidth="1"/>
    <col min="1764" max="1764" width="10.28515625" style="971" customWidth="1"/>
    <col min="1765" max="1765" width="11.28515625" style="971" customWidth="1"/>
    <col min="1766" max="1766" width="7.7109375" style="971" customWidth="1"/>
    <col min="1767" max="1767" width="10.140625" style="971" customWidth="1"/>
    <col min="1768" max="1768" width="6.5703125" style="971" customWidth="1"/>
    <col min="1769" max="1769" width="1.140625" style="971" customWidth="1"/>
    <col min="1770" max="1770" width="24.5703125" style="971" customWidth="1"/>
    <col min="1771" max="1771" width="9.85546875" style="971" customWidth="1"/>
    <col min="1772" max="1772" width="10.7109375" style="971" customWidth="1"/>
    <col min="1773" max="1773" width="10.85546875" style="971" customWidth="1"/>
    <col min="1774" max="1774" width="11.140625" style="971" customWidth="1"/>
    <col min="1775" max="1775" width="9.85546875" style="971" customWidth="1"/>
    <col min="1776" max="1776" width="1" style="971" customWidth="1"/>
    <col min="1777" max="1777" width="16.5703125" style="971" customWidth="1"/>
    <col min="1778" max="1778" width="0.5703125" style="971" customWidth="1"/>
    <col min="1779" max="1779" width="0.7109375" style="971" customWidth="1"/>
    <col min="1780" max="1780" width="27.85546875" style="971" customWidth="1"/>
    <col min="1781" max="1781" width="0.85546875" style="971" customWidth="1"/>
    <col min="1782" max="1782" width="27.42578125" style="971" customWidth="1"/>
    <col min="1783" max="1783" width="14.7109375" style="971" customWidth="1"/>
    <col min="1784" max="1784" width="0.42578125" style="971" customWidth="1"/>
    <col min="1785" max="1785" width="0.7109375" style="971" customWidth="1"/>
    <col min="1786" max="1786" width="21.7109375" style="971" customWidth="1"/>
    <col min="1787" max="1787" width="1.28515625" style="971" customWidth="1"/>
    <col min="1788" max="1788" width="21.140625" style="971" customWidth="1"/>
    <col min="1789" max="1993" width="11.42578125" style="971"/>
    <col min="1994" max="1994" width="0.7109375" style="971" customWidth="1"/>
    <col min="1995" max="1996" width="1.5703125" style="971" customWidth="1"/>
    <col min="1997" max="1997" width="16.42578125" style="971" customWidth="1"/>
    <col min="1998" max="2000" width="10.42578125" style="971" customWidth="1"/>
    <col min="2001" max="2001" width="8.7109375" style="971" customWidth="1"/>
    <col min="2002" max="2002" width="0.7109375" style="971" customWidth="1"/>
    <col min="2003" max="2003" width="3.140625" style="971" customWidth="1"/>
    <col min="2004" max="2004" width="1.140625" style="971" customWidth="1"/>
    <col min="2005" max="2005" width="18" style="971" customWidth="1"/>
    <col min="2006" max="2006" width="9.42578125" style="971" customWidth="1"/>
    <col min="2007" max="2007" width="8.7109375" style="971" customWidth="1"/>
    <col min="2008" max="2008" width="9.28515625" style="971" customWidth="1"/>
    <col min="2009" max="2009" width="10.140625" style="971" customWidth="1"/>
    <col min="2010" max="2010" width="5.140625" style="971" customWidth="1"/>
    <col min="2011" max="2011" width="10.140625" style="971" customWidth="1"/>
    <col min="2012" max="2012" width="6.42578125" style="971" customWidth="1"/>
    <col min="2013" max="2013" width="11.42578125" style="971"/>
    <col min="2014" max="2014" width="1.28515625" style="971" customWidth="1"/>
    <col min="2015" max="2015" width="1.42578125" style="971" customWidth="1"/>
    <col min="2016" max="2016" width="8.28515625" style="971" customWidth="1"/>
    <col min="2017" max="2017" width="11.42578125" style="971"/>
    <col min="2018" max="2019" width="10.7109375" style="971" customWidth="1"/>
    <col min="2020" max="2020" width="10.28515625" style="971" customWidth="1"/>
    <col min="2021" max="2021" width="11.28515625" style="971" customWidth="1"/>
    <col min="2022" max="2022" width="7.7109375" style="971" customWidth="1"/>
    <col min="2023" max="2023" width="10.140625" style="971" customWidth="1"/>
    <col min="2024" max="2024" width="6.5703125" style="971" customWidth="1"/>
    <col min="2025" max="2025" width="1.140625" style="971" customWidth="1"/>
    <col min="2026" max="2026" width="24.5703125" style="971" customWidth="1"/>
    <col min="2027" max="2027" width="9.85546875" style="971" customWidth="1"/>
    <col min="2028" max="2028" width="10.7109375" style="971" customWidth="1"/>
    <col min="2029" max="2029" width="10.85546875" style="971" customWidth="1"/>
    <col min="2030" max="2030" width="11.140625" style="971" customWidth="1"/>
    <col min="2031" max="2031" width="9.85546875" style="971" customWidth="1"/>
    <col min="2032" max="2032" width="1" style="971" customWidth="1"/>
    <col min="2033" max="2033" width="16.5703125" style="971" customWidth="1"/>
    <col min="2034" max="2034" width="0.5703125" style="971" customWidth="1"/>
    <col min="2035" max="2035" width="0.7109375" style="971" customWidth="1"/>
    <col min="2036" max="2036" width="27.85546875" style="971" customWidth="1"/>
    <col min="2037" max="2037" width="0.85546875" style="971" customWidth="1"/>
    <col min="2038" max="2038" width="27.42578125" style="971" customWidth="1"/>
    <col min="2039" max="2039" width="14.7109375" style="971" customWidth="1"/>
    <col min="2040" max="2040" width="0.42578125" style="971" customWidth="1"/>
    <col min="2041" max="2041" width="0.7109375" style="971" customWidth="1"/>
    <col min="2042" max="2042" width="21.7109375" style="971" customWidth="1"/>
    <col min="2043" max="2043" width="1.28515625" style="971" customWidth="1"/>
    <col min="2044" max="2044" width="21.140625" style="971" customWidth="1"/>
    <col min="2045" max="2249" width="11.42578125" style="971"/>
    <col min="2250" max="2250" width="0.7109375" style="971" customWidth="1"/>
    <col min="2251" max="2252" width="1.5703125" style="971" customWidth="1"/>
    <col min="2253" max="2253" width="16.42578125" style="971" customWidth="1"/>
    <col min="2254" max="2256" width="10.42578125" style="971" customWidth="1"/>
    <col min="2257" max="2257" width="8.7109375" style="971" customWidth="1"/>
    <col min="2258" max="2258" width="0.7109375" style="971" customWidth="1"/>
    <col min="2259" max="2259" width="3.140625" style="971" customWidth="1"/>
    <col min="2260" max="2260" width="1.140625" style="971" customWidth="1"/>
    <col min="2261" max="2261" width="18" style="971" customWidth="1"/>
    <col min="2262" max="2262" width="9.42578125" style="971" customWidth="1"/>
    <col min="2263" max="2263" width="8.7109375" style="971" customWidth="1"/>
    <col min="2264" max="2264" width="9.28515625" style="971" customWidth="1"/>
    <col min="2265" max="2265" width="10.140625" style="971" customWidth="1"/>
    <col min="2266" max="2266" width="5.140625" style="971" customWidth="1"/>
    <col min="2267" max="2267" width="10.140625" style="971" customWidth="1"/>
    <col min="2268" max="2268" width="6.42578125" style="971" customWidth="1"/>
    <col min="2269" max="2269" width="11.42578125" style="971"/>
    <col min="2270" max="2270" width="1.28515625" style="971" customWidth="1"/>
    <col min="2271" max="2271" width="1.42578125" style="971" customWidth="1"/>
    <col min="2272" max="2272" width="8.28515625" style="971" customWidth="1"/>
    <col min="2273" max="2273" width="11.42578125" style="971"/>
    <col min="2274" max="2275" width="10.7109375" style="971" customWidth="1"/>
    <col min="2276" max="2276" width="10.28515625" style="971" customWidth="1"/>
    <col min="2277" max="2277" width="11.28515625" style="971" customWidth="1"/>
    <col min="2278" max="2278" width="7.7109375" style="971" customWidth="1"/>
    <col min="2279" max="2279" width="10.140625" style="971" customWidth="1"/>
    <col min="2280" max="2280" width="6.5703125" style="971" customWidth="1"/>
    <col min="2281" max="2281" width="1.140625" style="971" customWidth="1"/>
    <col min="2282" max="2282" width="24.5703125" style="971" customWidth="1"/>
    <col min="2283" max="2283" width="9.85546875" style="971" customWidth="1"/>
    <col min="2284" max="2284" width="10.7109375" style="971" customWidth="1"/>
    <col min="2285" max="2285" width="10.85546875" style="971" customWidth="1"/>
    <col min="2286" max="2286" width="11.140625" style="971" customWidth="1"/>
    <col min="2287" max="2287" width="9.85546875" style="971" customWidth="1"/>
    <col min="2288" max="2288" width="1" style="971" customWidth="1"/>
    <col min="2289" max="2289" width="16.5703125" style="971" customWidth="1"/>
    <col min="2290" max="2290" width="0.5703125" style="971" customWidth="1"/>
    <col min="2291" max="2291" width="0.7109375" style="971" customWidth="1"/>
    <col min="2292" max="2292" width="27.85546875" style="971" customWidth="1"/>
    <col min="2293" max="2293" width="0.85546875" style="971" customWidth="1"/>
    <col min="2294" max="2294" width="27.42578125" style="971" customWidth="1"/>
    <col min="2295" max="2295" width="14.7109375" style="971" customWidth="1"/>
    <col min="2296" max="2296" width="0.42578125" style="971" customWidth="1"/>
    <col min="2297" max="2297" width="0.7109375" style="971" customWidth="1"/>
    <col min="2298" max="2298" width="21.7109375" style="971" customWidth="1"/>
    <col min="2299" max="2299" width="1.28515625" style="971" customWidth="1"/>
    <col min="2300" max="2300" width="21.140625" style="971" customWidth="1"/>
    <col min="2301" max="2505" width="11.42578125" style="971"/>
    <col min="2506" max="2506" width="0.7109375" style="971" customWidth="1"/>
    <col min="2507" max="2508" width="1.5703125" style="971" customWidth="1"/>
    <col min="2509" max="2509" width="16.42578125" style="971" customWidth="1"/>
    <col min="2510" max="2512" width="10.42578125" style="971" customWidth="1"/>
    <col min="2513" max="2513" width="8.7109375" style="971" customWidth="1"/>
    <col min="2514" max="2514" width="0.7109375" style="971" customWidth="1"/>
    <col min="2515" max="2515" width="3.140625" style="971" customWidth="1"/>
    <col min="2516" max="2516" width="1.140625" style="971" customWidth="1"/>
    <col min="2517" max="2517" width="18" style="971" customWidth="1"/>
    <col min="2518" max="2518" width="9.42578125" style="971" customWidth="1"/>
    <col min="2519" max="2519" width="8.7109375" style="971" customWidth="1"/>
    <col min="2520" max="2520" width="9.28515625" style="971" customWidth="1"/>
    <col min="2521" max="2521" width="10.140625" style="971" customWidth="1"/>
    <col min="2522" max="2522" width="5.140625" style="971" customWidth="1"/>
    <col min="2523" max="2523" width="10.140625" style="971" customWidth="1"/>
    <col min="2524" max="2524" width="6.42578125" style="971" customWidth="1"/>
    <col min="2525" max="2525" width="11.42578125" style="971"/>
    <col min="2526" max="2526" width="1.28515625" style="971" customWidth="1"/>
    <col min="2527" max="2527" width="1.42578125" style="971" customWidth="1"/>
    <col min="2528" max="2528" width="8.28515625" style="971" customWidth="1"/>
    <col min="2529" max="2529" width="11.42578125" style="971"/>
    <col min="2530" max="2531" width="10.7109375" style="971" customWidth="1"/>
    <col min="2532" max="2532" width="10.28515625" style="971" customWidth="1"/>
    <col min="2533" max="2533" width="11.28515625" style="971" customWidth="1"/>
    <col min="2534" max="2534" width="7.7109375" style="971" customWidth="1"/>
    <col min="2535" max="2535" width="10.140625" style="971" customWidth="1"/>
    <col min="2536" max="2536" width="6.5703125" style="971" customWidth="1"/>
    <col min="2537" max="2537" width="1.140625" style="971" customWidth="1"/>
    <col min="2538" max="2538" width="24.5703125" style="971" customWidth="1"/>
    <col min="2539" max="2539" width="9.85546875" style="971" customWidth="1"/>
    <col min="2540" max="2540" width="10.7109375" style="971" customWidth="1"/>
    <col min="2541" max="2541" width="10.85546875" style="971" customWidth="1"/>
    <col min="2542" max="2542" width="11.140625" style="971" customWidth="1"/>
    <col min="2543" max="2543" width="9.85546875" style="971" customWidth="1"/>
    <col min="2544" max="2544" width="1" style="971" customWidth="1"/>
    <col min="2545" max="2545" width="16.5703125" style="971" customWidth="1"/>
    <col min="2546" max="2546" width="0.5703125" style="971" customWidth="1"/>
    <col min="2547" max="2547" width="0.7109375" style="971" customWidth="1"/>
    <col min="2548" max="2548" width="27.85546875" style="971" customWidth="1"/>
    <col min="2549" max="2549" width="0.85546875" style="971" customWidth="1"/>
    <col min="2550" max="2550" width="27.42578125" style="971" customWidth="1"/>
    <col min="2551" max="2551" width="14.7109375" style="971" customWidth="1"/>
    <col min="2552" max="2552" width="0.42578125" style="971" customWidth="1"/>
    <col min="2553" max="2553" width="0.7109375" style="971" customWidth="1"/>
    <col min="2554" max="2554" width="21.7109375" style="971" customWidth="1"/>
    <col min="2555" max="2555" width="1.28515625" style="971" customWidth="1"/>
    <col min="2556" max="2556" width="21.140625" style="971" customWidth="1"/>
    <col min="2557" max="2761" width="11.42578125" style="971"/>
    <col min="2762" max="2762" width="0.7109375" style="971" customWidth="1"/>
    <col min="2763" max="2764" width="1.5703125" style="971" customWidth="1"/>
    <col min="2765" max="2765" width="16.42578125" style="971" customWidth="1"/>
    <col min="2766" max="2768" width="10.42578125" style="971" customWidth="1"/>
    <col min="2769" max="2769" width="8.7109375" style="971" customWidth="1"/>
    <col min="2770" max="2770" width="0.7109375" style="971" customWidth="1"/>
    <col min="2771" max="2771" width="3.140625" style="971" customWidth="1"/>
    <col min="2772" max="2772" width="1.140625" style="971" customWidth="1"/>
    <col min="2773" max="2773" width="18" style="971" customWidth="1"/>
    <col min="2774" max="2774" width="9.42578125" style="971" customWidth="1"/>
    <col min="2775" max="2775" width="8.7109375" style="971" customWidth="1"/>
    <col min="2776" max="2776" width="9.28515625" style="971" customWidth="1"/>
    <col min="2777" max="2777" width="10.140625" style="971" customWidth="1"/>
    <col min="2778" max="2778" width="5.140625" style="971" customWidth="1"/>
    <col min="2779" max="2779" width="10.140625" style="971" customWidth="1"/>
    <col min="2780" max="2780" width="6.42578125" style="971" customWidth="1"/>
    <col min="2781" max="2781" width="11.42578125" style="971"/>
    <col min="2782" max="2782" width="1.28515625" style="971" customWidth="1"/>
    <col min="2783" max="2783" width="1.42578125" style="971" customWidth="1"/>
    <col min="2784" max="2784" width="8.28515625" style="971" customWidth="1"/>
    <col min="2785" max="2785" width="11.42578125" style="971"/>
    <col min="2786" max="2787" width="10.7109375" style="971" customWidth="1"/>
    <col min="2788" max="2788" width="10.28515625" style="971" customWidth="1"/>
    <col min="2789" max="2789" width="11.28515625" style="971" customWidth="1"/>
    <col min="2790" max="2790" width="7.7109375" style="971" customWidth="1"/>
    <col min="2791" max="2791" width="10.140625" style="971" customWidth="1"/>
    <col min="2792" max="2792" width="6.5703125" style="971" customWidth="1"/>
    <col min="2793" max="2793" width="1.140625" style="971" customWidth="1"/>
    <col min="2794" max="2794" width="24.5703125" style="971" customWidth="1"/>
    <col min="2795" max="2795" width="9.85546875" style="971" customWidth="1"/>
    <col min="2796" max="2796" width="10.7109375" style="971" customWidth="1"/>
    <col min="2797" max="2797" width="10.85546875" style="971" customWidth="1"/>
    <col min="2798" max="2798" width="11.140625" style="971" customWidth="1"/>
    <col min="2799" max="2799" width="9.85546875" style="971" customWidth="1"/>
    <col min="2800" max="2800" width="1" style="971" customWidth="1"/>
    <col min="2801" max="2801" width="16.5703125" style="971" customWidth="1"/>
    <col min="2802" max="2802" width="0.5703125" style="971" customWidth="1"/>
    <col min="2803" max="2803" width="0.7109375" style="971" customWidth="1"/>
    <col min="2804" max="2804" width="27.85546875" style="971" customWidth="1"/>
    <col min="2805" max="2805" width="0.85546875" style="971" customWidth="1"/>
    <col min="2806" max="2806" width="27.42578125" style="971" customWidth="1"/>
    <col min="2807" max="2807" width="14.7109375" style="971" customWidth="1"/>
    <col min="2808" max="2808" width="0.42578125" style="971" customWidth="1"/>
    <col min="2809" max="2809" width="0.7109375" style="971" customWidth="1"/>
    <col min="2810" max="2810" width="21.7109375" style="971" customWidth="1"/>
    <col min="2811" max="2811" width="1.28515625" style="971" customWidth="1"/>
    <col min="2812" max="2812" width="21.140625" style="971" customWidth="1"/>
    <col min="2813" max="3017" width="11.42578125" style="971"/>
    <col min="3018" max="3018" width="0.7109375" style="971" customWidth="1"/>
    <col min="3019" max="3020" width="1.5703125" style="971" customWidth="1"/>
    <col min="3021" max="3021" width="16.42578125" style="971" customWidth="1"/>
    <col min="3022" max="3024" width="10.42578125" style="971" customWidth="1"/>
    <col min="3025" max="3025" width="8.7109375" style="971" customWidth="1"/>
    <col min="3026" max="3026" width="0.7109375" style="971" customWidth="1"/>
    <col min="3027" max="3027" width="3.140625" style="971" customWidth="1"/>
    <col min="3028" max="3028" width="1.140625" style="971" customWidth="1"/>
    <col min="3029" max="3029" width="18" style="971" customWidth="1"/>
    <col min="3030" max="3030" width="9.42578125" style="971" customWidth="1"/>
    <col min="3031" max="3031" width="8.7109375" style="971" customWidth="1"/>
    <col min="3032" max="3032" width="9.28515625" style="971" customWidth="1"/>
    <col min="3033" max="3033" width="10.140625" style="971" customWidth="1"/>
    <col min="3034" max="3034" width="5.140625" style="971" customWidth="1"/>
    <col min="3035" max="3035" width="10.140625" style="971" customWidth="1"/>
    <col min="3036" max="3036" width="6.42578125" style="971" customWidth="1"/>
    <col min="3037" max="3037" width="11.42578125" style="971"/>
    <col min="3038" max="3038" width="1.28515625" style="971" customWidth="1"/>
    <col min="3039" max="3039" width="1.42578125" style="971" customWidth="1"/>
    <col min="3040" max="3040" width="8.28515625" style="971" customWidth="1"/>
    <col min="3041" max="3041" width="11.42578125" style="971"/>
    <col min="3042" max="3043" width="10.7109375" style="971" customWidth="1"/>
    <col min="3044" max="3044" width="10.28515625" style="971" customWidth="1"/>
    <col min="3045" max="3045" width="11.28515625" style="971" customWidth="1"/>
    <col min="3046" max="3046" width="7.7109375" style="971" customWidth="1"/>
    <col min="3047" max="3047" width="10.140625" style="971" customWidth="1"/>
    <col min="3048" max="3048" width="6.5703125" style="971" customWidth="1"/>
    <col min="3049" max="3049" width="1.140625" style="971" customWidth="1"/>
    <col min="3050" max="3050" width="24.5703125" style="971" customWidth="1"/>
    <col min="3051" max="3051" width="9.85546875" style="971" customWidth="1"/>
    <col min="3052" max="3052" width="10.7109375" style="971" customWidth="1"/>
    <col min="3053" max="3053" width="10.85546875" style="971" customWidth="1"/>
    <col min="3054" max="3054" width="11.140625" style="971" customWidth="1"/>
    <col min="3055" max="3055" width="9.85546875" style="971" customWidth="1"/>
    <col min="3056" max="3056" width="1" style="971" customWidth="1"/>
    <col min="3057" max="3057" width="16.5703125" style="971" customWidth="1"/>
    <col min="3058" max="3058" width="0.5703125" style="971" customWidth="1"/>
    <col min="3059" max="3059" width="0.7109375" style="971" customWidth="1"/>
    <col min="3060" max="3060" width="27.85546875" style="971" customWidth="1"/>
    <col min="3061" max="3061" width="0.85546875" style="971" customWidth="1"/>
    <col min="3062" max="3062" width="27.42578125" style="971" customWidth="1"/>
    <col min="3063" max="3063" width="14.7109375" style="971" customWidth="1"/>
    <col min="3064" max="3064" width="0.42578125" style="971" customWidth="1"/>
    <col min="3065" max="3065" width="0.7109375" style="971" customWidth="1"/>
    <col min="3066" max="3066" width="21.7109375" style="971" customWidth="1"/>
    <col min="3067" max="3067" width="1.28515625" style="971" customWidth="1"/>
    <col min="3068" max="3068" width="21.140625" style="971" customWidth="1"/>
    <col min="3069" max="3273" width="11.42578125" style="971"/>
    <col min="3274" max="3274" width="0.7109375" style="971" customWidth="1"/>
    <col min="3275" max="3276" width="1.5703125" style="971" customWidth="1"/>
    <col min="3277" max="3277" width="16.42578125" style="971" customWidth="1"/>
    <col min="3278" max="3280" width="10.42578125" style="971" customWidth="1"/>
    <col min="3281" max="3281" width="8.7109375" style="971" customWidth="1"/>
    <col min="3282" max="3282" width="0.7109375" style="971" customWidth="1"/>
    <col min="3283" max="3283" width="3.140625" style="971" customWidth="1"/>
    <col min="3284" max="3284" width="1.140625" style="971" customWidth="1"/>
    <col min="3285" max="3285" width="18" style="971" customWidth="1"/>
    <col min="3286" max="3286" width="9.42578125" style="971" customWidth="1"/>
    <col min="3287" max="3287" width="8.7109375" style="971" customWidth="1"/>
    <col min="3288" max="3288" width="9.28515625" style="971" customWidth="1"/>
    <col min="3289" max="3289" width="10.140625" style="971" customWidth="1"/>
    <col min="3290" max="3290" width="5.140625" style="971" customWidth="1"/>
    <col min="3291" max="3291" width="10.140625" style="971" customWidth="1"/>
    <col min="3292" max="3292" width="6.42578125" style="971" customWidth="1"/>
    <col min="3293" max="3293" width="11.42578125" style="971"/>
    <col min="3294" max="3294" width="1.28515625" style="971" customWidth="1"/>
    <col min="3295" max="3295" width="1.42578125" style="971" customWidth="1"/>
    <col min="3296" max="3296" width="8.28515625" style="971" customWidth="1"/>
    <col min="3297" max="3297" width="11.42578125" style="971"/>
    <col min="3298" max="3299" width="10.7109375" style="971" customWidth="1"/>
    <col min="3300" max="3300" width="10.28515625" style="971" customWidth="1"/>
    <col min="3301" max="3301" width="11.28515625" style="971" customWidth="1"/>
    <col min="3302" max="3302" width="7.7109375" style="971" customWidth="1"/>
    <col min="3303" max="3303" width="10.140625" style="971" customWidth="1"/>
    <col min="3304" max="3304" width="6.5703125" style="971" customWidth="1"/>
    <col min="3305" max="3305" width="1.140625" style="971" customWidth="1"/>
    <col min="3306" max="3306" width="24.5703125" style="971" customWidth="1"/>
    <col min="3307" max="3307" width="9.85546875" style="971" customWidth="1"/>
    <col min="3308" max="3308" width="10.7109375" style="971" customWidth="1"/>
    <col min="3309" max="3309" width="10.85546875" style="971" customWidth="1"/>
    <col min="3310" max="3310" width="11.140625" style="971" customWidth="1"/>
    <col min="3311" max="3311" width="9.85546875" style="971" customWidth="1"/>
    <col min="3312" max="3312" width="1" style="971" customWidth="1"/>
    <col min="3313" max="3313" width="16.5703125" style="971" customWidth="1"/>
    <col min="3314" max="3314" width="0.5703125" style="971" customWidth="1"/>
    <col min="3315" max="3315" width="0.7109375" style="971" customWidth="1"/>
    <col min="3316" max="3316" width="27.85546875" style="971" customWidth="1"/>
    <col min="3317" max="3317" width="0.85546875" style="971" customWidth="1"/>
    <col min="3318" max="3318" width="27.42578125" style="971" customWidth="1"/>
    <col min="3319" max="3319" width="14.7109375" style="971" customWidth="1"/>
    <col min="3320" max="3320" width="0.42578125" style="971" customWidth="1"/>
    <col min="3321" max="3321" width="0.7109375" style="971" customWidth="1"/>
    <col min="3322" max="3322" width="21.7109375" style="971" customWidth="1"/>
    <col min="3323" max="3323" width="1.28515625" style="971" customWidth="1"/>
    <col min="3324" max="3324" width="21.140625" style="971" customWidth="1"/>
    <col min="3325" max="3529" width="11.42578125" style="971"/>
    <col min="3530" max="3530" width="0.7109375" style="971" customWidth="1"/>
    <col min="3531" max="3532" width="1.5703125" style="971" customWidth="1"/>
    <col min="3533" max="3533" width="16.42578125" style="971" customWidth="1"/>
    <col min="3534" max="3536" width="10.42578125" style="971" customWidth="1"/>
    <col min="3537" max="3537" width="8.7109375" style="971" customWidth="1"/>
    <col min="3538" max="3538" width="0.7109375" style="971" customWidth="1"/>
    <col min="3539" max="3539" width="3.140625" style="971" customWidth="1"/>
    <col min="3540" max="3540" width="1.140625" style="971" customWidth="1"/>
    <col min="3541" max="3541" width="18" style="971" customWidth="1"/>
    <col min="3542" max="3542" width="9.42578125" style="971" customWidth="1"/>
    <col min="3543" max="3543" width="8.7109375" style="971" customWidth="1"/>
    <col min="3544" max="3544" width="9.28515625" style="971" customWidth="1"/>
    <col min="3545" max="3545" width="10.140625" style="971" customWidth="1"/>
    <col min="3546" max="3546" width="5.140625" style="971" customWidth="1"/>
    <col min="3547" max="3547" width="10.140625" style="971" customWidth="1"/>
    <col min="3548" max="3548" width="6.42578125" style="971" customWidth="1"/>
    <col min="3549" max="3549" width="11.42578125" style="971"/>
    <col min="3550" max="3550" width="1.28515625" style="971" customWidth="1"/>
    <col min="3551" max="3551" width="1.42578125" style="971" customWidth="1"/>
    <col min="3552" max="3552" width="8.28515625" style="971" customWidth="1"/>
    <col min="3553" max="3553" width="11.42578125" style="971"/>
    <col min="3554" max="3555" width="10.7109375" style="971" customWidth="1"/>
    <col min="3556" max="3556" width="10.28515625" style="971" customWidth="1"/>
    <col min="3557" max="3557" width="11.28515625" style="971" customWidth="1"/>
    <col min="3558" max="3558" width="7.7109375" style="971" customWidth="1"/>
    <col min="3559" max="3559" width="10.140625" style="971" customWidth="1"/>
    <col min="3560" max="3560" width="6.5703125" style="971" customWidth="1"/>
    <col min="3561" max="3561" width="1.140625" style="971" customWidth="1"/>
    <col min="3562" max="3562" width="24.5703125" style="971" customWidth="1"/>
    <col min="3563" max="3563" width="9.85546875" style="971" customWidth="1"/>
    <col min="3564" max="3564" width="10.7109375" style="971" customWidth="1"/>
    <col min="3565" max="3565" width="10.85546875" style="971" customWidth="1"/>
    <col min="3566" max="3566" width="11.140625" style="971" customWidth="1"/>
    <col min="3567" max="3567" width="9.85546875" style="971" customWidth="1"/>
    <col min="3568" max="3568" width="1" style="971" customWidth="1"/>
    <col min="3569" max="3569" width="16.5703125" style="971" customWidth="1"/>
    <col min="3570" max="3570" width="0.5703125" style="971" customWidth="1"/>
    <col min="3571" max="3571" width="0.7109375" style="971" customWidth="1"/>
    <col min="3572" max="3572" width="27.85546875" style="971" customWidth="1"/>
    <col min="3573" max="3573" width="0.85546875" style="971" customWidth="1"/>
    <col min="3574" max="3574" width="27.42578125" style="971" customWidth="1"/>
    <col min="3575" max="3575" width="14.7109375" style="971" customWidth="1"/>
    <col min="3576" max="3576" width="0.42578125" style="971" customWidth="1"/>
    <col min="3577" max="3577" width="0.7109375" style="971" customWidth="1"/>
    <col min="3578" max="3578" width="21.7109375" style="971" customWidth="1"/>
    <col min="3579" max="3579" width="1.28515625" style="971" customWidth="1"/>
    <col min="3580" max="3580" width="21.140625" style="971" customWidth="1"/>
    <col min="3581" max="3785" width="11.42578125" style="971"/>
    <col min="3786" max="3786" width="0.7109375" style="971" customWidth="1"/>
    <col min="3787" max="3788" width="1.5703125" style="971" customWidth="1"/>
    <col min="3789" max="3789" width="16.42578125" style="971" customWidth="1"/>
    <col min="3790" max="3792" width="10.42578125" style="971" customWidth="1"/>
    <col min="3793" max="3793" width="8.7109375" style="971" customWidth="1"/>
    <col min="3794" max="3794" width="0.7109375" style="971" customWidth="1"/>
    <col min="3795" max="3795" width="3.140625" style="971" customWidth="1"/>
    <col min="3796" max="3796" width="1.140625" style="971" customWidth="1"/>
    <col min="3797" max="3797" width="18" style="971" customWidth="1"/>
    <col min="3798" max="3798" width="9.42578125" style="971" customWidth="1"/>
    <col min="3799" max="3799" width="8.7109375" style="971" customWidth="1"/>
    <col min="3800" max="3800" width="9.28515625" style="971" customWidth="1"/>
    <col min="3801" max="3801" width="10.140625" style="971" customWidth="1"/>
    <col min="3802" max="3802" width="5.140625" style="971" customWidth="1"/>
    <col min="3803" max="3803" width="10.140625" style="971" customWidth="1"/>
    <col min="3804" max="3804" width="6.42578125" style="971" customWidth="1"/>
    <col min="3805" max="3805" width="11.42578125" style="971"/>
    <col min="3806" max="3806" width="1.28515625" style="971" customWidth="1"/>
    <col min="3807" max="3807" width="1.42578125" style="971" customWidth="1"/>
    <col min="3808" max="3808" width="8.28515625" style="971" customWidth="1"/>
    <col min="3809" max="3809" width="11.42578125" style="971"/>
    <col min="3810" max="3811" width="10.7109375" style="971" customWidth="1"/>
    <col min="3812" max="3812" width="10.28515625" style="971" customWidth="1"/>
    <col min="3813" max="3813" width="11.28515625" style="971" customWidth="1"/>
    <col min="3814" max="3814" width="7.7109375" style="971" customWidth="1"/>
    <col min="3815" max="3815" width="10.140625" style="971" customWidth="1"/>
    <col min="3816" max="3816" width="6.5703125" style="971" customWidth="1"/>
    <col min="3817" max="3817" width="1.140625" style="971" customWidth="1"/>
    <col min="3818" max="3818" width="24.5703125" style="971" customWidth="1"/>
    <col min="3819" max="3819" width="9.85546875" style="971" customWidth="1"/>
    <col min="3820" max="3820" width="10.7109375" style="971" customWidth="1"/>
    <col min="3821" max="3821" width="10.85546875" style="971" customWidth="1"/>
    <col min="3822" max="3822" width="11.140625" style="971" customWidth="1"/>
    <col min="3823" max="3823" width="9.85546875" style="971" customWidth="1"/>
    <col min="3824" max="3824" width="1" style="971" customWidth="1"/>
    <col min="3825" max="3825" width="16.5703125" style="971" customWidth="1"/>
    <col min="3826" max="3826" width="0.5703125" style="971" customWidth="1"/>
    <col min="3827" max="3827" width="0.7109375" style="971" customWidth="1"/>
    <col min="3828" max="3828" width="27.85546875" style="971" customWidth="1"/>
    <col min="3829" max="3829" width="0.85546875" style="971" customWidth="1"/>
    <col min="3830" max="3830" width="27.42578125" style="971" customWidth="1"/>
    <col min="3831" max="3831" width="14.7109375" style="971" customWidth="1"/>
    <col min="3832" max="3832" width="0.42578125" style="971" customWidth="1"/>
    <col min="3833" max="3833" width="0.7109375" style="971" customWidth="1"/>
    <col min="3834" max="3834" width="21.7109375" style="971" customWidth="1"/>
    <col min="3835" max="3835" width="1.28515625" style="971" customWidth="1"/>
    <col min="3836" max="3836" width="21.140625" style="971" customWidth="1"/>
    <col min="3837" max="4041" width="11.42578125" style="971"/>
    <col min="4042" max="4042" width="0.7109375" style="971" customWidth="1"/>
    <col min="4043" max="4044" width="1.5703125" style="971" customWidth="1"/>
    <col min="4045" max="4045" width="16.42578125" style="971" customWidth="1"/>
    <col min="4046" max="4048" width="10.42578125" style="971" customWidth="1"/>
    <col min="4049" max="4049" width="8.7109375" style="971" customWidth="1"/>
    <col min="4050" max="4050" width="0.7109375" style="971" customWidth="1"/>
    <col min="4051" max="4051" width="3.140625" style="971" customWidth="1"/>
    <col min="4052" max="4052" width="1.140625" style="971" customWidth="1"/>
    <col min="4053" max="4053" width="18" style="971" customWidth="1"/>
    <col min="4054" max="4054" width="9.42578125" style="971" customWidth="1"/>
    <col min="4055" max="4055" width="8.7109375" style="971" customWidth="1"/>
    <col min="4056" max="4056" width="9.28515625" style="971" customWidth="1"/>
    <col min="4057" max="4057" width="10.140625" style="971" customWidth="1"/>
    <col min="4058" max="4058" width="5.140625" style="971" customWidth="1"/>
    <col min="4059" max="4059" width="10.140625" style="971" customWidth="1"/>
    <col min="4060" max="4060" width="6.42578125" style="971" customWidth="1"/>
    <col min="4061" max="4061" width="11.42578125" style="971"/>
    <col min="4062" max="4062" width="1.28515625" style="971" customWidth="1"/>
    <col min="4063" max="4063" width="1.42578125" style="971" customWidth="1"/>
    <col min="4064" max="4064" width="8.28515625" style="971" customWidth="1"/>
    <col min="4065" max="4065" width="11.42578125" style="971"/>
    <col min="4066" max="4067" width="10.7109375" style="971" customWidth="1"/>
    <col min="4068" max="4068" width="10.28515625" style="971" customWidth="1"/>
    <col min="4069" max="4069" width="11.28515625" style="971" customWidth="1"/>
    <col min="4070" max="4070" width="7.7109375" style="971" customWidth="1"/>
    <col min="4071" max="4071" width="10.140625" style="971" customWidth="1"/>
    <col min="4072" max="4072" width="6.5703125" style="971" customWidth="1"/>
    <col min="4073" max="4073" width="1.140625" style="971" customWidth="1"/>
    <col min="4074" max="4074" width="24.5703125" style="971" customWidth="1"/>
    <col min="4075" max="4075" width="9.85546875" style="971" customWidth="1"/>
    <col min="4076" max="4076" width="10.7109375" style="971" customWidth="1"/>
    <col min="4077" max="4077" width="10.85546875" style="971" customWidth="1"/>
    <col min="4078" max="4078" width="11.140625" style="971" customWidth="1"/>
    <col min="4079" max="4079" width="9.85546875" style="971" customWidth="1"/>
    <col min="4080" max="4080" width="1" style="971" customWidth="1"/>
    <col min="4081" max="4081" width="16.5703125" style="971" customWidth="1"/>
    <col min="4082" max="4082" width="0.5703125" style="971" customWidth="1"/>
    <col min="4083" max="4083" width="0.7109375" style="971" customWidth="1"/>
    <col min="4084" max="4084" width="27.85546875" style="971" customWidth="1"/>
    <col min="4085" max="4085" width="0.85546875" style="971" customWidth="1"/>
    <col min="4086" max="4086" width="27.42578125" style="971" customWidth="1"/>
    <col min="4087" max="4087" width="14.7109375" style="971" customWidth="1"/>
    <col min="4088" max="4088" width="0.42578125" style="971" customWidth="1"/>
    <col min="4089" max="4089" width="0.7109375" style="971" customWidth="1"/>
    <col min="4090" max="4090" width="21.7109375" style="971" customWidth="1"/>
    <col min="4091" max="4091" width="1.28515625" style="971" customWidth="1"/>
    <col min="4092" max="4092" width="21.140625" style="971" customWidth="1"/>
    <col min="4093" max="4297" width="11.42578125" style="971"/>
    <col min="4298" max="4298" width="0.7109375" style="971" customWidth="1"/>
    <col min="4299" max="4300" width="1.5703125" style="971" customWidth="1"/>
    <col min="4301" max="4301" width="16.42578125" style="971" customWidth="1"/>
    <col min="4302" max="4304" width="10.42578125" style="971" customWidth="1"/>
    <col min="4305" max="4305" width="8.7109375" style="971" customWidth="1"/>
    <col min="4306" max="4306" width="0.7109375" style="971" customWidth="1"/>
    <col min="4307" max="4307" width="3.140625" style="971" customWidth="1"/>
    <col min="4308" max="4308" width="1.140625" style="971" customWidth="1"/>
    <col min="4309" max="4309" width="18" style="971" customWidth="1"/>
    <col min="4310" max="4310" width="9.42578125" style="971" customWidth="1"/>
    <col min="4311" max="4311" width="8.7109375" style="971" customWidth="1"/>
    <col min="4312" max="4312" width="9.28515625" style="971" customWidth="1"/>
    <col min="4313" max="4313" width="10.140625" style="971" customWidth="1"/>
    <col min="4314" max="4314" width="5.140625" style="971" customWidth="1"/>
    <col min="4315" max="4315" width="10.140625" style="971" customWidth="1"/>
    <col min="4316" max="4316" width="6.42578125" style="971" customWidth="1"/>
    <col min="4317" max="4317" width="11.42578125" style="971"/>
    <col min="4318" max="4318" width="1.28515625" style="971" customWidth="1"/>
    <col min="4319" max="4319" width="1.42578125" style="971" customWidth="1"/>
    <col min="4320" max="4320" width="8.28515625" style="971" customWidth="1"/>
    <col min="4321" max="4321" width="11.42578125" style="971"/>
    <col min="4322" max="4323" width="10.7109375" style="971" customWidth="1"/>
    <col min="4324" max="4324" width="10.28515625" style="971" customWidth="1"/>
    <col min="4325" max="4325" width="11.28515625" style="971" customWidth="1"/>
    <col min="4326" max="4326" width="7.7109375" style="971" customWidth="1"/>
    <col min="4327" max="4327" width="10.140625" style="971" customWidth="1"/>
    <col min="4328" max="4328" width="6.5703125" style="971" customWidth="1"/>
    <col min="4329" max="4329" width="1.140625" style="971" customWidth="1"/>
    <col min="4330" max="4330" width="24.5703125" style="971" customWidth="1"/>
    <col min="4331" max="4331" width="9.85546875" style="971" customWidth="1"/>
    <col min="4332" max="4332" width="10.7109375" style="971" customWidth="1"/>
    <col min="4333" max="4333" width="10.85546875" style="971" customWidth="1"/>
    <col min="4334" max="4334" width="11.140625" style="971" customWidth="1"/>
    <col min="4335" max="4335" width="9.85546875" style="971" customWidth="1"/>
    <col min="4336" max="4336" width="1" style="971" customWidth="1"/>
    <col min="4337" max="4337" width="16.5703125" style="971" customWidth="1"/>
    <col min="4338" max="4338" width="0.5703125" style="971" customWidth="1"/>
    <col min="4339" max="4339" width="0.7109375" style="971" customWidth="1"/>
    <col min="4340" max="4340" width="27.85546875" style="971" customWidth="1"/>
    <col min="4341" max="4341" width="0.85546875" style="971" customWidth="1"/>
    <col min="4342" max="4342" width="27.42578125" style="971" customWidth="1"/>
    <col min="4343" max="4343" width="14.7109375" style="971" customWidth="1"/>
    <col min="4344" max="4344" width="0.42578125" style="971" customWidth="1"/>
    <col min="4345" max="4345" width="0.7109375" style="971" customWidth="1"/>
    <col min="4346" max="4346" width="21.7109375" style="971" customWidth="1"/>
    <col min="4347" max="4347" width="1.28515625" style="971" customWidth="1"/>
    <col min="4348" max="4348" width="21.140625" style="971" customWidth="1"/>
    <col min="4349" max="4553" width="11.42578125" style="971"/>
    <col min="4554" max="4554" width="0.7109375" style="971" customWidth="1"/>
    <col min="4555" max="4556" width="1.5703125" style="971" customWidth="1"/>
    <col min="4557" max="4557" width="16.42578125" style="971" customWidth="1"/>
    <col min="4558" max="4560" width="10.42578125" style="971" customWidth="1"/>
    <col min="4561" max="4561" width="8.7109375" style="971" customWidth="1"/>
    <col min="4562" max="4562" width="0.7109375" style="971" customWidth="1"/>
    <col min="4563" max="4563" width="3.140625" style="971" customWidth="1"/>
    <col min="4564" max="4564" width="1.140625" style="971" customWidth="1"/>
    <col min="4565" max="4565" width="18" style="971" customWidth="1"/>
    <col min="4566" max="4566" width="9.42578125" style="971" customWidth="1"/>
    <col min="4567" max="4567" width="8.7109375" style="971" customWidth="1"/>
    <col min="4568" max="4568" width="9.28515625" style="971" customWidth="1"/>
    <col min="4569" max="4569" width="10.140625" style="971" customWidth="1"/>
    <col min="4570" max="4570" width="5.140625" style="971" customWidth="1"/>
    <col min="4571" max="4571" width="10.140625" style="971" customWidth="1"/>
    <col min="4572" max="4572" width="6.42578125" style="971" customWidth="1"/>
    <col min="4573" max="4573" width="11.42578125" style="971"/>
    <col min="4574" max="4574" width="1.28515625" style="971" customWidth="1"/>
    <col min="4575" max="4575" width="1.42578125" style="971" customWidth="1"/>
    <col min="4576" max="4576" width="8.28515625" style="971" customWidth="1"/>
    <col min="4577" max="4577" width="11.42578125" style="971"/>
    <col min="4578" max="4579" width="10.7109375" style="971" customWidth="1"/>
    <col min="4580" max="4580" width="10.28515625" style="971" customWidth="1"/>
    <col min="4581" max="4581" width="11.28515625" style="971" customWidth="1"/>
    <col min="4582" max="4582" width="7.7109375" style="971" customWidth="1"/>
    <col min="4583" max="4583" width="10.140625" style="971" customWidth="1"/>
    <col min="4584" max="4584" width="6.5703125" style="971" customWidth="1"/>
    <col min="4585" max="4585" width="1.140625" style="971" customWidth="1"/>
    <col min="4586" max="4586" width="24.5703125" style="971" customWidth="1"/>
    <col min="4587" max="4587" width="9.85546875" style="971" customWidth="1"/>
    <col min="4588" max="4588" width="10.7109375" style="971" customWidth="1"/>
    <col min="4589" max="4589" width="10.85546875" style="971" customWidth="1"/>
    <col min="4590" max="4590" width="11.140625" style="971" customWidth="1"/>
    <col min="4591" max="4591" width="9.85546875" style="971" customWidth="1"/>
    <col min="4592" max="4592" width="1" style="971" customWidth="1"/>
    <col min="4593" max="4593" width="16.5703125" style="971" customWidth="1"/>
    <col min="4594" max="4594" width="0.5703125" style="971" customWidth="1"/>
    <col min="4595" max="4595" width="0.7109375" style="971" customWidth="1"/>
    <col min="4596" max="4596" width="27.85546875" style="971" customWidth="1"/>
    <col min="4597" max="4597" width="0.85546875" style="971" customWidth="1"/>
    <col min="4598" max="4598" width="27.42578125" style="971" customWidth="1"/>
    <col min="4599" max="4599" width="14.7109375" style="971" customWidth="1"/>
    <col min="4600" max="4600" width="0.42578125" style="971" customWidth="1"/>
    <col min="4601" max="4601" width="0.7109375" style="971" customWidth="1"/>
    <col min="4602" max="4602" width="21.7109375" style="971" customWidth="1"/>
    <col min="4603" max="4603" width="1.28515625" style="971" customWidth="1"/>
    <col min="4604" max="4604" width="21.140625" style="971" customWidth="1"/>
    <col min="4605" max="4809" width="11.42578125" style="971"/>
    <col min="4810" max="4810" width="0.7109375" style="971" customWidth="1"/>
    <col min="4811" max="4812" width="1.5703125" style="971" customWidth="1"/>
    <col min="4813" max="4813" width="16.42578125" style="971" customWidth="1"/>
    <col min="4814" max="4816" width="10.42578125" style="971" customWidth="1"/>
    <col min="4817" max="4817" width="8.7109375" style="971" customWidth="1"/>
    <col min="4818" max="4818" width="0.7109375" style="971" customWidth="1"/>
    <col min="4819" max="4819" width="3.140625" style="971" customWidth="1"/>
    <col min="4820" max="4820" width="1.140625" style="971" customWidth="1"/>
    <col min="4821" max="4821" width="18" style="971" customWidth="1"/>
    <col min="4822" max="4822" width="9.42578125" style="971" customWidth="1"/>
    <col min="4823" max="4823" width="8.7109375" style="971" customWidth="1"/>
    <col min="4824" max="4824" width="9.28515625" style="971" customWidth="1"/>
    <col min="4825" max="4825" width="10.140625" style="971" customWidth="1"/>
    <col min="4826" max="4826" width="5.140625" style="971" customWidth="1"/>
    <col min="4827" max="4827" width="10.140625" style="971" customWidth="1"/>
    <col min="4828" max="4828" width="6.42578125" style="971" customWidth="1"/>
    <col min="4829" max="4829" width="11.42578125" style="971"/>
    <col min="4830" max="4830" width="1.28515625" style="971" customWidth="1"/>
    <col min="4831" max="4831" width="1.42578125" style="971" customWidth="1"/>
    <col min="4832" max="4832" width="8.28515625" style="971" customWidth="1"/>
    <col min="4833" max="4833" width="11.42578125" style="971"/>
    <col min="4834" max="4835" width="10.7109375" style="971" customWidth="1"/>
    <col min="4836" max="4836" width="10.28515625" style="971" customWidth="1"/>
    <col min="4837" max="4837" width="11.28515625" style="971" customWidth="1"/>
    <col min="4838" max="4838" width="7.7109375" style="971" customWidth="1"/>
    <col min="4839" max="4839" width="10.140625" style="971" customWidth="1"/>
    <col min="4840" max="4840" width="6.5703125" style="971" customWidth="1"/>
    <col min="4841" max="4841" width="1.140625" style="971" customWidth="1"/>
    <col min="4842" max="4842" width="24.5703125" style="971" customWidth="1"/>
    <col min="4843" max="4843" width="9.85546875" style="971" customWidth="1"/>
    <col min="4844" max="4844" width="10.7109375" style="971" customWidth="1"/>
    <col min="4845" max="4845" width="10.85546875" style="971" customWidth="1"/>
    <col min="4846" max="4846" width="11.140625" style="971" customWidth="1"/>
    <col min="4847" max="4847" width="9.85546875" style="971" customWidth="1"/>
    <col min="4848" max="4848" width="1" style="971" customWidth="1"/>
    <col min="4849" max="4849" width="16.5703125" style="971" customWidth="1"/>
    <col min="4850" max="4850" width="0.5703125" style="971" customWidth="1"/>
    <col min="4851" max="4851" width="0.7109375" style="971" customWidth="1"/>
    <col min="4852" max="4852" width="27.85546875" style="971" customWidth="1"/>
    <col min="4853" max="4853" width="0.85546875" style="971" customWidth="1"/>
    <col min="4854" max="4854" width="27.42578125" style="971" customWidth="1"/>
    <col min="4855" max="4855" width="14.7109375" style="971" customWidth="1"/>
    <col min="4856" max="4856" width="0.42578125" style="971" customWidth="1"/>
    <col min="4857" max="4857" width="0.7109375" style="971" customWidth="1"/>
    <col min="4858" max="4858" width="21.7109375" style="971" customWidth="1"/>
    <col min="4859" max="4859" width="1.28515625" style="971" customWidth="1"/>
    <col min="4860" max="4860" width="21.140625" style="971" customWidth="1"/>
    <col min="4861" max="5065" width="11.42578125" style="971"/>
    <col min="5066" max="5066" width="0.7109375" style="971" customWidth="1"/>
    <col min="5067" max="5068" width="1.5703125" style="971" customWidth="1"/>
    <col min="5069" max="5069" width="16.42578125" style="971" customWidth="1"/>
    <col min="5070" max="5072" width="10.42578125" style="971" customWidth="1"/>
    <col min="5073" max="5073" width="8.7109375" style="971" customWidth="1"/>
    <col min="5074" max="5074" width="0.7109375" style="971" customWidth="1"/>
    <col min="5075" max="5075" width="3.140625" style="971" customWidth="1"/>
    <col min="5076" max="5076" width="1.140625" style="971" customWidth="1"/>
    <col min="5077" max="5077" width="18" style="971" customWidth="1"/>
    <col min="5078" max="5078" width="9.42578125" style="971" customWidth="1"/>
    <col min="5079" max="5079" width="8.7109375" style="971" customWidth="1"/>
    <col min="5080" max="5080" width="9.28515625" style="971" customWidth="1"/>
    <col min="5081" max="5081" width="10.140625" style="971" customWidth="1"/>
    <col min="5082" max="5082" width="5.140625" style="971" customWidth="1"/>
    <col min="5083" max="5083" width="10.140625" style="971" customWidth="1"/>
    <col min="5084" max="5084" width="6.42578125" style="971" customWidth="1"/>
    <col min="5085" max="5085" width="11.42578125" style="971"/>
    <col min="5086" max="5086" width="1.28515625" style="971" customWidth="1"/>
    <col min="5087" max="5087" width="1.42578125" style="971" customWidth="1"/>
    <col min="5088" max="5088" width="8.28515625" style="971" customWidth="1"/>
    <col min="5089" max="5089" width="11.42578125" style="971"/>
    <col min="5090" max="5091" width="10.7109375" style="971" customWidth="1"/>
    <col min="5092" max="5092" width="10.28515625" style="971" customWidth="1"/>
    <col min="5093" max="5093" width="11.28515625" style="971" customWidth="1"/>
    <col min="5094" max="5094" width="7.7109375" style="971" customWidth="1"/>
    <col min="5095" max="5095" width="10.140625" style="971" customWidth="1"/>
    <col min="5096" max="5096" width="6.5703125" style="971" customWidth="1"/>
    <col min="5097" max="5097" width="1.140625" style="971" customWidth="1"/>
    <col min="5098" max="5098" width="24.5703125" style="971" customWidth="1"/>
    <col min="5099" max="5099" width="9.85546875" style="971" customWidth="1"/>
    <col min="5100" max="5100" width="10.7109375" style="971" customWidth="1"/>
    <col min="5101" max="5101" width="10.85546875" style="971" customWidth="1"/>
    <col min="5102" max="5102" width="11.140625" style="971" customWidth="1"/>
    <col min="5103" max="5103" width="9.85546875" style="971" customWidth="1"/>
    <col min="5104" max="5104" width="1" style="971" customWidth="1"/>
    <col min="5105" max="5105" width="16.5703125" style="971" customWidth="1"/>
    <col min="5106" max="5106" width="0.5703125" style="971" customWidth="1"/>
    <col min="5107" max="5107" width="0.7109375" style="971" customWidth="1"/>
    <col min="5108" max="5108" width="27.85546875" style="971" customWidth="1"/>
    <col min="5109" max="5109" width="0.85546875" style="971" customWidth="1"/>
    <col min="5110" max="5110" width="27.42578125" style="971" customWidth="1"/>
    <col min="5111" max="5111" width="14.7109375" style="971" customWidth="1"/>
    <col min="5112" max="5112" width="0.42578125" style="971" customWidth="1"/>
    <col min="5113" max="5113" width="0.7109375" style="971" customWidth="1"/>
    <col min="5114" max="5114" width="21.7109375" style="971" customWidth="1"/>
    <col min="5115" max="5115" width="1.28515625" style="971" customWidth="1"/>
    <col min="5116" max="5116" width="21.140625" style="971" customWidth="1"/>
    <col min="5117" max="5321" width="11.42578125" style="971"/>
    <col min="5322" max="5322" width="0.7109375" style="971" customWidth="1"/>
    <col min="5323" max="5324" width="1.5703125" style="971" customWidth="1"/>
    <col min="5325" max="5325" width="16.42578125" style="971" customWidth="1"/>
    <col min="5326" max="5328" width="10.42578125" style="971" customWidth="1"/>
    <col min="5329" max="5329" width="8.7109375" style="971" customWidth="1"/>
    <col min="5330" max="5330" width="0.7109375" style="971" customWidth="1"/>
    <col min="5331" max="5331" width="3.140625" style="971" customWidth="1"/>
    <col min="5332" max="5332" width="1.140625" style="971" customWidth="1"/>
    <col min="5333" max="5333" width="18" style="971" customWidth="1"/>
    <col min="5334" max="5334" width="9.42578125" style="971" customWidth="1"/>
    <col min="5335" max="5335" width="8.7109375" style="971" customWidth="1"/>
    <col min="5336" max="5336" width="9.28515625" style="971" customWidth="1"/>
    <col min="5337" max="5337" width="10.140625" style="971" customWidth="1"/>
    <col min="5338" max="5338" width="5.140625" style="971" customWidth="1"/>
    <col min="5339" max="5339" width="10.140625" style="971" customWidth="1"/>
    <col min="5340" max="5340" width="6.42578125" style="971" customWidth="1"/>
    <col min="5341" max="5341" width="11.42578125" style="971"/>
    <col min="5342" max="5342" width="1.28515625" style="971" customWidth="1"/>
    <col min="5343" max="5343" width="1.42578125" style="971" customWidth="1"/>
    <col min="5344" max="5344" width="8.28515625" style="971" customWidth="1"/>
    <col min="5345" max="5345" width="11.42578125" style="971"/>
    <col min="5346" max="5347" width="10.7109375" style="971" customWidth="1"/>
    <col min="5348" max="5348" width="10.28515625" style="971" customWidth="1"/>
    <col min="5349" max="5349" width="11.28515625" style="971" customWidth="1"/>
    <col min="5350" max="5350" width="7.7109375" style="971" customWidth="1"/>
    <col min="5351" max="5351" width="10.140625" style="971" customWidth="1"/>
    <col min="5352" max="5352" width="6.5703125" style="971" customWidth="1"/>
    <col min="5353" max="5353" width="1.140625" style="971" customWidth="1"/>
    <col min="5354" max="5354" width="24.5703125" style="971" customWidth="1"/>
    <col min="5355" max="5355" width="9.85546875" style="971" customWidth="1"/>
    <col min="5356" max="5356" width="10.7109375" style="971" customWidth="1"/>
    <col min="5357" max="5357" width="10.85546875" style="971" customWidth="1"/>
    <col min="5358" max="5358" width="11.140625" style="971" customWidth="1"/>
    <col min="5359" max="5359" width="9.85546875" style="971" customWidth="1"/>
    <col min="5360" max="5360" width="1" style="971" customWidth="1"/>
    <col min="5361" max="5361" width="16.5703125" style="971" customWidth="1"/>
    <col min="5362" max="5362" width="0.5703125" style="971" customWidth="1"/>
    <col min="5363" max="5363" width="0.7109375" style="971" customWidth="1"/>
    <col min="5364" max="5364" width="27.85546875" style="971" customWidth="1"/>
    <col min="5365" max="5365" width="0.85546875" style="971" customWidth="1"/>
    <col min="5366" max="5366" width="27.42578125" style="971" customWidth="1"/>
    <col min="5367" max="5367" width="14.7109375" style="971" customWidth="1"/>
    <col min="5368" max="5368" width="0.42578125" style="971" customWidth="1"/>
    <col min="5369" max="5369" width="0.7109375" style="971" customWidth="1"/>
    <col min="5370" max="5370" width="21.7109375" style="971" customWidth="1"/>
    <col min="5371" max="5371" width="1.28515625" style="971" customWidth="1"/>
    <col min="5372" max="5372" width="21.140625" style="971" customWidth="1"/>
    <col min="5373" max="5577" width="11.42578125" style="971"/>
    <col min="5578" max="5578" width="0.7109375" style="971" customWidth="1"/>
    <col min="5579" max="5580" width="1.5703125" style="971" customWidth="1"/>
    <col min="5581" max="5581" width="16.42578125" style="971" customWidth="1"/>
    <col min="5582" max="5584" width="10.42578125" style="971" customWidth="1"/>
    <col min="5585" max="5585" width="8.7109375" style="971" customWidth="1"/>
    <col min="5586" max="5586" width="0.7109375" style="971" customWidth="1"/>
    <col min="5587" max="5587" width="3.140625" style="971" customWidth="1"/>
    <col min="5588" max="5588" width="1.140625" style="971" customWidth="1"/>
    <col min="5589" max="5589" width="18" style="971" customWidth="1"/>
    <col min="5590" max="5590" width="9.42578125" style="971" customWidth="1"/>
    <col min="5591" max="5591" width="8.7109375" style="971" customWidth="1"/>
    <col min="5592" max="5592" width="9.28515625" style="971" customWidth="1"/>
    <col min="5593" max="5593" width="10.140625" style="971" customWidth="1"/>
    <col min="5594" max="5594" width="5.140625" style="971" customWidth="1"/>
    <col min="5595" max="5595" width="10.140625" style="971" customWidth="1"/>
    <col min="5596" max="5596" width="6.42578125" style="971" customWidth="1"/>
    <col min="5597" max="5597" width="11.42578125" style="971"/>
    <col min="5598" max="5598" width="1.28515625" style="971" customWidth="1"/>
    <col min="5599" max="5599" width="1.42578125" style="971" customWidth="1"/>
    <col min="5600" max="5600" width="8.28515625" style="971" customWidth="1"/>
    <col min="5601" max="5601" width="11.42578125" style="971"/>
    <col min="5602" max="5603" width="10.7109375" style="971" customWidth="1"/>
    <col min="5604" max="5604" width="10.28515625" style="971" customWidth="1"/>
    <col min="5605" max="5605" width="11.28515625" style="971" customWidth="1"/>
    <col min="5606" max="5606" width="7.7109375" style="971" customWidth="1"/>
    <col min="5607" max="5607" width="10.140625" style="971" customWidth="1"/>
    <col min="5608" max="5608" width="6.5703125" style="971" customWidth="1"/>
    <col min="5609" max="5609" width="1.140625" style="971" customWidth="1"/>
    <col min="5610" max="5610" width="24.5703125" style="971" customWidth="1"/>
    <col min="5611" max="5611" width="9.85546875" style="971" customWidth="1"/>
    <col min="5612" max="5612" width="10.7109375" style="971" customWidth="1"/>
    <col min="5613" max="5613" width="10.85546875" style="971" customWidth="1"/>
    <col min="5614" max="5614" width="11.140625" style="971" customWidth="1"/>
    <col min="5615" max="5615" width="9.85546875" style="971" customWidth="1"/>
    <col min="5616" max="5616" width="1" style="971" customWidth="1"/>
    <col min="5617" max="5617" width="16.5703125" style="971" customWidth="1"/>
    <col min="5618" max="5618" width="0.5703125" style="971" customWidth="1"/>
    <col min="5619" max="5619" width="0.7109375" style="971" customWidth="1"/>
    <col min="5620" max="5620" width="27.85546875" style="971" customWidth="1"/>
    <col min="5621" max="5621" width="0.85546875" style="971" customWidth="1"/>
    <col min="5622" max="5622" width="27.42578125" style="971" customWidth="1"/>
    <col min="5623" max="5623" width="14.7109375" style="971" customWidth="1"/>
    <col min="5624" max="5624" width="0.42578125" style="971" customWidth="1"/>
    <col min="5625" max="5625" width="0.7109375" style="971" customWidth="1"/>
    <col min="5626" max="5626" width="21.7109375" style="971" customWidth="1"/>
    <col min="5627" max="5627" width="1.28515625" style="971" customWidth="1"/>
    <col min="5628" max="5628" width="21.140625" style="971" customWidth="1"/>
    <col min="5629" max="5833" width="11.42578125" style="971"/>
    <col min="5834" max="5834" width="0.7109375" style="971" customWidth="1"/>
    <col min="5835" max="5836" width="1.5703125" style="971" customWidth="1"/>
    <col min="5837" max="5837" width="16.42578125" style="971" customWidth="1"/>
    <col min="5838" max="5840" width="10.42578125" style="971" customWidth="1"/>
    <col min="5841" max="5841" width="8.7109375" style="971" customWidth="1"/>
    <col min="5842" max="5842" width="0.7109375" style="971" customWidth="1"/>
    <col min="5843" max="5843" width="3.140625" style="971" customWidth="1"/>
    <col min="5844" max="5844" width="1.140625" style="971" customWidth="1"/>
    <col min="5845" max="5845" width="18" style="971" customWidth="1"/>
    <col min="5846" max="5846" width="9.42578125" style="971" customWidth="1"/>
    <col min="5847" max="5847" width="8.7109375" style="971" customWidth="1"/>
    <col min="5848" max="5848" width="9.28515625" style="971" customWidth="1"/>
    <col min="5849" max="5849" width="10.140625" style="971" customWidth="1"/>
    <col min="5850" max="5850" width="5.140625" style="971" customWidth="1"/>
    <col min="5851" max="5851" width="10.140625" style="971" customWidth="1"/>
    <col min="5852" max="5852" width="6.42578125" style="971" customWidth="1"/>
    <col min="5853" max="5853" width="11.42578125" style="971"/>
    <col min="5854" max="5854" width="1.28515625" style="971" customWidth="1"/>
    <col min="5855" max="5855" width="1.42578125" style="971" customWidth="1"/>
    <col min="5856" max="5856" width="8.28515625" style="971" customWidth="1"/>
    <col min="5857" max="5857" width="11.42578125" style="971"/>
    <col min="5858" max="5859" width="10.7109375" style="971" customWidth="1"/>
    <col min="5860" max="5860" width="10.28515625" style="971" customWidth="1"/>
    <col min="5861" max="5861" width="11.28515625" style="971" customWidth="1"/>
    <col min="5862" max="5862" width="7.7109375" style="971" customWidth="1"/>
    <col min="5863" max="5863" width="10.140625" style="971" customWidth="1"/>
    <col min="5864" max="5864" width="6.5703125" style="971" customWidth="1"/>
    <col min="5865" max="5865" width="1.140625" style="971" customWidth="1"/>
    <col min="5866" max="5866" width="24.5703125" style="971" customWidth="1"/>
    <col min="5867" max="5867" width="9.85546875" style="971" customWidth="1"/>
    <col min="5868" max="5868" width="10.7109375" style="971" customWidth="1"/>
    <col min="5869" max="5869" width="10.85546875" style="971" customWidth="1"/>
    <col min="5870" max="5870" width="11.140625" style="971" customWidth="1"/>
    <col min="5871" max="5871" width="9.85546875" style="971" customWidth="1"/>
    <col min="5872" max="5872" width="1" style="971" customWidth="1"/>
    <col min="5873" max="5873" width="16.5703125" style="971" customWidth="1"/>
    <col min="5874" max="5874" width="0.5703125" style="971" customWidth="1"/>
    <col min="5875" max="5875" width="0.7109375" style="971" customWidth="1"/>
    <col min="5876" max="5876" width="27.85546875" style="971" customWidth="1"/>
    <col min="5877" max="5877" width="0.85546875" style="971" customWidth="1"/>
    <col min="5878" max="5878" width="27.42578125" style="971" customWidth="1"/>
    <col min="5879" max="5879" width="14.7109375" style="971" customWidth="1"/>
    <col min="5880" max="5880" width="0.42578125" style="971" customWidth="1"/>
    <col min="5881" max="5881" width="0.7109375" style="971" customWidth="1"/>
    <col min="5882" max="5882" width="21.7109375" style="971" customWidth="1"/>
    <col min="5883" max="5883" width="1.28515625" style="971" customWidth="1"/>
    <col min="5884" max="5884" width="21.140625" style="971" customWidth="1"/>
    <col min="5885" max="6089" width="11.42578125" style="971"/>
    <col min="6090" max="6090" width="0.7109375" style="971" customWidth="1"/>
    <col min="6091" max="6092" width="1.5703125" style="971" customWidth="1"/>
    <col min="6093" max="6093" width="16.42578125" style="971" customWidth="1"/>
    <col min="6094" max="6096" width="10.42578125" style="971" customWidth="1"/>
    <col min="6097" max="6097" width="8.7109375" style="971" customWidth="1"/>
    <col min="6098" max="6098" width="0.7109375" style="971" customWidth="1"/>
    <col min="6099" max="6099" width="3.140625" style="971" customWidth="1"/>
    <col min="6100" max="6100" width="1.140625" style="971" customWidth="1"/>
    <col min="6101" max="6101" width="18" style="971" customWidth="1"/>
    <col min="6102" max="6102" width="9.42578125" style="971" customWidth="1"/>
    <col min="6103" max="6103" width="8.7109375" style="971" customWidth="1"/>
    <col min="6104" max="6104" width="9.28515625" style="971" customWidth="1"/>
    <col min="6105" max="6105" width="10.140625" style="971" customWidth="1"/>
    <col min="6106" max="6106" width="5.140625" style="971" customWidth="1"/>
    <col min="6107" max="6107" width="10.140625" style="971" customWidth="1"/>
    <col min="6108" max="6108" width="6.42578125" style="971" customWidth="1"/>
    <col min="6109" max="6109" width="11.42578125" style="971"/>
    <col min="6110" max="6110" width="1.28515625" style="971" customWidth="1"/>
    <col min="6111" max="6111" width="1.42578125" style="971" customWidth="1"/>
    <col min="6112" max="6112" width="8.28515625" style="971" customWidth="1"/>
    <col min="6113" max="6113" width="11.42578125" style="971"/>
    <col min="6114" max="6115" width="10.7109375" style="971" customWidth="1"/>
    <col min="6116" max="6116" width="10.28515625" style="971" customWidth="1"/>
    <col min="6117" max="6117" width="11.28515625" style="971" customWidth="1"/>
    <col min="6118" max="6118" width="7.7109375" style="971" customWidth="1"/>
    <col min="6119" max="6119" width="10.140625" style="971" customWidth="1"/>
    <col min="6120" max="6120" width="6.5703125" style="971" customWidth="1"/>
    <col min="6121" max="6121" width="1.140625" style="971" customWidth="1"/>
    <col min="6122" max="6122" width="24.5703125" style="971" customWidth="1"/>
    <col min="6123" max="6123" width="9.85546875" style="971" customWidth="1"/>
    <col min="6124" max="6124" width="10.7109375" style="971" customWidth="1"/>
    <col min="6125" max="6125" width="10.85546875" style="971" customWidth="1"/>
    <col min="6126" max="6126" width="11.140625" style="971" customWidth="1"/>
    <col min="6127" max="6127" width="9.85546875" style="971" customWidth="1"/>
    <col min="6128" max="6128" width="1" style="971" customWidth="1"/>
    <col min="6129" max="6129" width="16.5703125" style="971" customWidth="1"/>
    <col min="6130" max="6130" width="0.5703125" style="971" customWidth="1"/>
    <col min="6131" max="6131" width="0.7109375" style="971" customWidth="1"/>
    <col min="6132" max="6132" width="27.85546875" style="971" customWidth="1"/>
    <col min="6133" max="6133" width="0.85546875" style="971" customWidth="1"/>
    <col min="6134" max="6134" width="27.42578125" style="971" customWidth="1"/>
    <col min="6135" max="6135" width="14.7109375" style="971" customWidth="1"/>
    <col min="6136" max="6136" width="0.42578125" style="971" customWidth="1"/>
    <col min="6137" max="6137" width="0.7109375" style="971" customWidth="1"/>
    <col min="6138" max="6138" width="21.7109375" style="971" customWidth="1"/>
    <col min="6139" max="6139" width="1.28515625" style="971" customWidth="1"/>
    <col min="6140" max="6140" width="21.140625" style="971" customWidth="1"/>
    <col min="6141" max="6345" width="11.42578125" style="971"/>
    <col min="6346" max="6346" width="0.7109375" style="971" customWidth="1"/>
    <col min="6347" max="6348" width="1.5703125" style="971" customWidth="1"/>
    <col min="6349" max="6349" width="16.42578125" style="971" customWidth="1"/>
    <col min="6350" max="6352" width="10.42578125" style="971" customWidth="1"/>
    <col min="6353" max="6353" width="8.7109375" style="971" customWidth="1"/>
    <col min="6354" max="6354" width="0.7109375" style="971" customWidth="1"/>
    <col min="6355" max="6355" width="3.140625" style="971" customWidth="1"/>
    <col min="6356" max="6356" width="1.140625" style="971" customWidth="1"/>
    <col min="6357" max="6357" width="18" style="971" customWidth="1"/>
    <col min="6358" max="6358" width="9.42578125" style="971" customWidth="1"/>
    <col min="6359" max="6359" width="8.7109375" style="971" customWidth="1"/>
    <col min="6360" max="6360" width="9.28515625" style="971" customWidth="1"/>
    <col min="6361" max="6361" width="10.140625" style="971" customWidth="1"/>
    <col min="6362" max="6362" width="5.140625" style="971" customWidth="1"/>
    <col min="6363" max="6363" width="10.140625" style="971" customWidth="1"/>
    <col min="6364" max="6364" width="6.42578125" style="971" customWidth="1"/>
    <col min="6365" max="6365" width="11.42578125" style="971"/>
    <col min="6366" max="6366" width="1.28515625" style="971" customWidth="1"/>
    <col min="6367" max="6367" width="1.42578125" style="971" customWidth="1"/>
    <col min="6368" max="6368" width="8.28515625" style="971" customWidth="1"/>
    <col min="6369" max="6369" width="11.42578125" style="971"/>
    <col min="6370" max="6371" width="10.7109375" style="971" customWidth="1"/>
    <col min="6372" max="6372" width="10.28515625" style="971" customWidth="1"/>
    <col min="6373" max="6373" width="11.28515625" style="971" customWidth="1"/>
    <col min="6374" max="6374" width="7.7109375" style="971" customWidth="1"/>
    <col min="6375" max="6375" width="10.140625" style="971" customWidth="1"/>
    <col min="6376" max="6376" width="6.5703125" style="971" customWidth="1"/>
    <col min="6377" max="6377" width="1.140625" style="971" customWidth="1"/>
    <col min="6378" max="6378" width="24.5703125" style="971" customWidth="1"/>
    <col min="6379" max="6379" width="9.85546875" style="971" customWidth="1"/>
    <col min="6380" max="6380" width="10.7109375" style="971" customWidth="1"/>
    <col min="6381" max="6381" width="10.85546875" style="971" customWidth="1"/>
    <col min="6382" max="6382" width="11.140625" style="971" customWidth="1"/>
    <col min="6383" max="6383" width="9.85546875" style="971" customWidth="1"/>
    <col min="6384" max="6384" width="1" style="971" customWidth="1"/>
    <col min="6385" max="6385" width="16.5703125" style="971" customWidth="1"/>
    <col min="6386" max="6386" width="0.5703125" style="971" customWidth="1"/>
    <col min="6387" max="6387" width="0.7109375" style="971" customWidth="1"/>
    <col min="6388" max="6388" width="27.85546875" style="971" customWidth="1"/>
    <col min="6389" max="6389" width="0.85546875" style="971" customWidth="1"/>
    <col min="6390" max="6390" width="27.42578125" style="971" customWidth="1"/>
    <col min="6391" max="6391" width="14.7109375" style="971" customWidth="1"/>
    <col min="6392" max="6392" width="0.42578125" style="971" customWidth="1"/>
    <col min="6393" max="6393" width="0.7109375" style="971" customWidth="1"/>
    <col min="6394" max="6394" width="21.7109375" style="971" customWidth="1"/>
    <col min="6395" max="6395" width="1.28515625" style="971" customWidth="1"/>
    <col min="6396" max="6396" width="21.140625" style="971" customWidth="1"/>
    <col min="6397" max="6601" width="11.42578125" style="971"/>
    <col min="6602" max="6602" width="0.7109375" style="971" customWidth="1"/>
    <col min="6603" max="6604" width="1.5703125" style="971" customWidth="1"/>
    <col min="6605" max="6605" width="16.42578125" style="971" customWidth="1"/>
    <col min="6606" max="6608" width="10.42578125" style="971" customWidth="1"/>
    <col min="6609" max="6609" width="8.7109375" style="971" customWidth="1"/>
    <col min="6610" max="6610" width="0.7109375" style="971" customWidth="1"/>
    <col min="6611" max="6611" width="3.140625" style="971" customWidth="1"/>
    <col min="6612" max="6612" width="1.140625" style="971" customWidth="1"/>
    <col min="6613" max="6613" width="18" style="971" customWidth="1"/>
    <col min="6614" max="6614" width="9.42578125" style="971" customWidth="1"/>
    <col min="6615" max="6615" width="8.7109375" style="971" customWidth="1"/>
    <col min="6616" max="6616" width="9.28515625" style="971" customWidth="1"/>
    <col min="6617" max="6617" width="10.140625" style="971" customWidth="1"/>
    <col min="6618" max="6618" width="5.140625" style="971" customWidth="1"/>
    <col min="6619" max="6619" width="10.140625" style="971" customWidth="1"/>
    <col min="6620" max="6620" width="6.42578125" style="971" customWidth="1"/>
    <col min="6621" max="6621" width="11.42578125" style="971"/>
    <col min="6622" max="6622" width="1.28515625" style="971" customWidth="1"/>
    <col min="6623" max="6623" width="1.42578125" style="971" customWidth="1"/>
    <col min="6624" max="6624" width="8.28515625" style="971" customWidth="1"/>
    <col min="6625" max="6625" width="11.42578125" style="971"/>
    <col min="6626" max="6627" width="10.7109375" style="971" customWidth="1"/>
    <col min="6628" max="6628" width="10.28515625" style="971" customWidth="1"/>
    <col min="6629" max="6629" width="11.28515625" style="971" customWidth="1"/>
    <col min="6630" max="6630" width="7.7109375" style="971" customWidth="1"/>
    <col min="6631" max="6631" width="10.140625" style="971" customWidth="1"/>
    <col min="6632" max="6632" width="6.5703125" style="971" customWidth="1"/>
    <col min="6633" max="6633" width="1.140625" style="971" customWidth="1"/>
    <col min="6634" max="6634" width="24.5703125" style="971" customWidth="1"/>
    <col min="6635" max="6635" width="9.85546875" style="971" customWidth="1"/>
    <col min="6636" max="6636" width="10.7109375" style="971" customWidth="1"/>
    <col min="6637" max="6637" width="10.85546875" style="971" customWidth="1"/>
    <col min="6638" max="6638" width="11.140625" style="971" customWidth="1"/>
    <col min="6639" max="6639" width="9.85546875" style="971" customWidth="1"/>
    <col min="6640" max="6640" width="1" style="971" customWidth="1"/>
    <col min="6641" max="6641" width="16.5703125" style="971" customWidth="1"/>
    <col min="6642" max="6642" width="0.5703125" style="971" customWidth="1"/>
    <col min="6643" max="6643" width="0.7109375" style="971" customWidth="1"/>
    <col min="6644" max="6644" width="27.85546875" style="971" customWidth="1"/>
    <col min="6645" max="6645" width="0.85546875" style="971" customWidth="1"/>
    <col min="6646" max="6646" width="27.42578125" style="971" customWidth="1"/>
    <col min="6647" max="6647" width="14.7109375" style="971" customWidth="1"/>
    <col min="6648" max="6648" width="0.42578125" style="971" customWidth="1"/>
    <col min="6649" max="6649" width="0.7109375" style="971" customWidth="1"/>
    <col min="6650" max="6650" width="21.7109375" style="971" customWidth="1"/>
    <col min="6651" max="6651" width="1.28515625" style="971" customWidth="1"/>
    <col min="6652" max="6652" width="21.140625" style="971" customWidth="1"/>
    <col min="6653" max="6857" width="11.42578125" style="971"/>
    <col min="6858" max="6858" width="0.7109375" style="971" customWidth="1"/>
    <col min="6859" max="6860" width="1.5703125" style="971" customWidth="1"/>
    <col min="6861" max="6861" width="16.42578125" style="971" customWidth="1"/>
    <col min="6862" max="6864" width="10.42578125" style="971" customWidth="1"/>
    <col min="6865" max="6865" width="8.7109375" style="971" customWidth="1"/>
    <col min="6866" max="6866" width="0.7109375" style="971" customWidth="1"/>
    <col min="6867" max="6867" width="3.140625" style="971" customWidth="1"/>
    <col min="6868" max="6868" width="1.140625" style="971" customWidth="1"/>
    <col min="6869" max="6869" width="18" style="971" customWidth="1"/>
    <col min="6870" max="6870" width="9.42578125" style="971" customWidth="1"/>
    <col min="6871" max="6871" width="8.7109375" style="971" customWidth="1"/>
    <col min="6872" max="6872" width="9.28515625" style="971" customWidth="1"/>
    <col min="6873" max="6873" width="10.140625" style="971" customWidth="1"/>
    <col min="6874" max="6874" width="5.140625" style="971" customWidth="1"/>
    <col min="6875" max="6875" width="10.140625" style="971" customWidth="1"/>
    <col min="6876" max="6876" width="6.42578125" style="971" customWidth="1"/>
    <col min="6877" max="6877" width="11.42578125" style="971"/>
    <col min="6878" max="6878" width="1.28515625" style="971" customWidth="1"/>
    <col min="6879" max="6879" width="1.42578125" style="971" customWidth="1"/>
    <col min="6880" max="6880" width="8.28515625" style="971" customWidth="1"/>
    <col min="6881" max="6881" width="11.42578125" style="971"/>
    <col min="6882" max="6883" width="10.7109375" style="971" customWidth="1"/>
    <col min="6884" max="6884" width="10.28515625" style="971" customWidth="1"/>
    <col min="6885" max="6885" width="11.28515625" style="971" customWidth="1"/>
    <col min="6886" max="6886" width="7.7109375" style="971" customWidth="1"/>
    <col min="6887" max="6887" width="10.140625" style="971" customWidth="1"/>
    <col min="6888" max="6888" width="6.5703125" style="971" customWidth="1"/>
    <col min="6889" max="6889" width="1.140625" style="971" customWidth="1"/>
    <col min="6890" max="6890" width="24.5703125" style="971" customWidth="1"/>
    <col min="6891" max="6891" width="9.85546875" style="971" customWidth="1"/>
    <col min="6892" max="6892" width="10.7109375" style="971" customWidth="1"/>
    <col min="6893" max="6893" width="10.85546875" style="971" customWidth="1"/>
    <col min="6894" max="6894" width="11.140625" style="971" customWidth="1"/>
    <col min="6895" max="6895" width="9.85546875" style="971" customWidth="1"/>
    <col min="6896" max="6896" width="1" style="971" customWidth="1"/>
    <col min="6897" max="6897" width="16.5703125" style="971" customWidth="1"/>
    <col min="6898" max="6898" width="0.5703125" style="971" customWidth="1"/>
    <col min="6899" max="6899" width="0.7109375" style="971" customWidth="1"/>
    <col min="6900" max="6900" width="27.85546875" style="971" customWidth="1"/>
    <col min="6901" max="6901" width="0.85546875" style="971" customWidth="1"/>
    <col min="6902" max="6902" width="27.42578125" style="971" customWidth="1"/>
    <col min="6903" max="6903" width="14.7109375" style="971" customWidth="1"/>
    <col min="6904" max="6904" width="0.42578125" style="971" customWidth="1"/>
    <col min="6905" max="6905" width="0.7109375" style="971" customWidth="1"/>
    <col min="6906" max="6906" width="21.7109375" style="971" customWidth="1"/>
    <col min="6907" max="6907" width="1.28515625" style="971" customWidth="1"/>
    <col min="6908" max="6908" width="21.140625" style="971" customWidth="1"/>
    <col min="6909" max="7113" width="11.42578125" style="971"/>
    <col min="7114" max="7114" width="0.7109375" style="971" customWidth="1"/>
    <col min="7115" max="7116" width="1.5703125" style="971" customWidth="1"/>
    <col min="7117" max="7117" width="16.42578125" style="971" customWidth="1"/>
    <col min="7118" max="7120" width="10.42578125" style="971" customWidth="1"/>
    <col min="7121" max="7121" width="8.7109375" style="971" customWidth="1"/>
    <col min="7122" max="7122" width="0.7109375" style="971" customWidth="1"/>
    <col min="7123" max="7123" width="3.140625" style="971" customWidth="1"/>
    <col min="7124" max="7124" width="1.140625" style="971" customWidth="1"/>
    <col min="7125" max="7125" width="18" style="971" customWidth="1"/>
    <col min="7126" max="7126" width="9.42578125" style="971" customWidth="1"/>
    <col min="7127" max="7127" width="8.7109375" style="971" customWidth="1"/>
    <col min="7128" max="7128" width="9.28515625" style="971" customWidth="1"/>
    <col min="7129" max="7129" width="10.140625" style="971" customWidth="1"/>
    <col min="7130" max="7130" width="5.140625" style="971" customWidth="1"/>
    <col min="7131" max="7131" width="10.140625" style="971" customWidth="1"/>
    <col min="7132" max="7132" width="6.42578125" style="971" customWidth="1"/>
    <col min="7133" max="7133" width="11.42578125" style="971"/>
    <col min="7134" max="7134" width="1.28515625" style="971" customWidth="1"/>
    <col min="7135" max="7135" width="1.42578125" style="971" customWidth="1"/>
    <col min="7136" max="7136" width="8.28515625" style="971" customWidth="1"/>
    <col min="7137" max="7137" width="11.42578125" style="971"/>
    <col min="7138" max="7139" width="10.7109375" style="971" customWidth="1"/>
    <col min="7140" max="7140" width="10.28515625" style="971" customWidth="1"/>
    <col min="7141" max="7141" width="11.28515625" style="971" customWidth="1"/>
    <col min="7142" max="7142" width="7.7109375" style="971" customWidth="1"/>
    <col min="7143" max="7143" width="10.140625" style="971" customWidth="1"/>
    <col min="7144" max="7144" width="6.5703125" style="971" customWidth="1"/>
    <col min="7145" max="7145" width="1.140625" style="971" customWidth="1"/>
    <col min="7146" max="7146" width="24.5703125" style="971" customWidth="1"/>
    <col min="7147" max="7147" width="9.85546875" style="971" customWidth="1"/>
    <col min="7148" max="7148" width="10.7109375" style="971" customWidth="1"/>
    <col min="7149" max="7149" width="10.85546875" style="971" customWidth="1"/>
    <col min="7150" max="7150" width="11.140625" style="971" customWidth="1"/>
    <col min="7151" max="7151" width="9.85546875" style="971" customWidth="1"/>
    <col min="7152" max="7152" width="1" style="971" customWidth="1"/>
    <col min="7153" max="7153" width="16.5703125" style="971" customWidth="1"/>
    <col min="7154" max="7154" width="0.5703125" style="971" customWidth="1"/>
    <col min="7155" max="7155" width="0.7109375" style="971" customWidth="1"/>
    <col min="7156" max="7156" width="27.85546875" style="971" customWidth="1"/>
    <col min="7157" max="7157" width="0.85546875" style="971" customWidth="1"/>
    <col min="7158" max="7158" width="27.42578125" style="971" customWidth="1"/>
    <col min="7159" max="7159" width="14.7109375" style="971" customWidth="1"/>
    <col min="7160" max="7160" width="0.42578125" style="971" customWidth="1"/>
    <col min="7161" max="7161" width="0.7109375" style="971" customWidth="1"/>
    <col min="7162" max="7162" width="21.7109375" style="971" customWidth="1"/>
    <col min="7163" max="7163" width="1.28515625" style="971" customWidth="1"/>
    <col min="7164" max="7164" width="21.140625" style="971" customWidth="1"/>
    <col min="7165" max="7369" width="11.42578125" style="971"/>
    <col min="7370" max="7370" width="0.7109375" style="971" customWidth="1"/>
    <col min="7371" max="7372" width="1.5703125" style="971" customWidth="1"/>
    <col min="7373" max="7373" width="16.42578125" style="971" customWidth="1"/>
    <col min="7374" max="7376" width="10.42578125" style="971" customWidth="1"/>
    <col min="7377" max="7377" width="8.7109375" style="971" customWidth="1"/>
    <col min="7378" max="7378" width="0.7109375" style="971" customWidth="1"/>
    <col min="7379" max="7379" width="3.140625" style="971" customWidth="1"/>
    <col min="7380" max="7380" width="1.140625" style="971" customWidth="1"/>
    <col min="7381" max="7381" width="18" style="971" customWidth="1"/>
    <col min="7382" max="7382" width="9.42578125" style="971" customWidth="1"/>
    <col min="7383" max="7383" width="8.7109375" style="971" customWidth="1"/>
    <col min="7384" max="7384" width="9.28515625" style="971" customWidth="1"/>
    <col min="7385" max="7385" width="10.140625" style="971" customWidth="1"/>
    <col min="7386" max="7386" width="5.140625" style="971" customWidth="1"/>
    <col min="7387" max="7387" width="10.140625" style="971" customWidth="1"/>
    <col min="7388" max="7388" width="6.42578125" style="971" customWidth="1"/>
    <col min="7389" max="7389" width="11.42578125" style="971"/>
    <col min="7390" max="7390" width="1.28515625" style="971" customWidth="1"/>
    <col min="7391" max="7391" width="1.42578125" style="971" customWidth="1"/>
    <col min="7392" max="7392" width="8.28515625" style="971" customWidth="1"/>
    <col min="7393" max="7393" width="11.42578125" style="971"/>
    <col min="7394" max="7395" width="10.7109375" style="971" customWidth="1"/>
    <col min="7396" max="7396" width="10.28515625" style="971" customWidth="1"/>
    <col min="7397" max="7397" width="11.28515625" style="971" customWidth="1"/>
    <col min="7398" max="7398" width="7.7109375" style="971" customWidth="1"/>
    <col min="7399" max="7399" width="10.140625" style="971" customWidth="1"/>
    <col min="7400" max="7400" width="6.5703125" style="971" customWidth="1"/>
    <col min="7401" max="7401" width="1.140625" style="971" customWidth="1"/>
    <col min="7402" max="7402" width="24.5703125" style="971" customWidth="1"/>
    <col min="7403" max="7403" width="9.85546875" style="971" customWidth="1"/>
    <col min="7404" max="7404" width="10.7109375" style="971" customWidth="1"/>
    <col min="7405" max="7405" width="10.85546875" style="971" customWidth="1"/>
    <col min="7406" max="7406" width="11.140625" style="971" customWidth="1"/>
    <col min="7407" max="7407" width="9.85546875" style="971" customWidth="1"/>
    <col min="7408" max="7408" width="1" style="971" customWidth="1"/>
    <col min="7409" max="7409" width="16.5703125" style="971" customWidth="1"/>
    <col min="7410" max="7410" width="0.5703125" style="971" customWidth="1"/>
    <col min="7411" max="7411" width="0.7109375" style="971" customWidth="1"/>
    <col min="7412" max="7412" width="27.85546875" style="971" customWidth="1"/>
    <col min="7413" max="7413" width="0.85546875" style="971" customWidth="1"/>
    <col min="7414" max="7414" width="27.42578125" style="971" customWidth="1"/>
    <col min="7415" max="7415" width="14.7109375" style="971" customWidth="1"/>
    <col min="7416" max="7416" width="0.42578125" style="971" customWidth="1"/>
    <col min="7417" max="7417" width="0.7109375" style="971" customWidth="1"/>
    <col min="7418" max="7418" width="21.7109375" style="971" customWidth="1"/>
    <col min="7419" max="7419" width="1.28515625" style="971" customWidth="1"/>
    <col min="7420" max="7420" width="21.140625" style="971" customWidth="1"/>
    <col min="7421" max="7625" width="11.42578125" style="971"/>
    <col min="7626" max="7626" width="0.7109375" style="971" customWidth="1"/>
    <col min="7627" max="7628" width="1.5703125" style="971" customWidth="1"/>
    <col min="7629" max="7629" width="16.42578125" style="971" customWidth="1"/>
    <col min="7630" max="7632" width="10.42578125" style="971" customWidth="1"/>
    <col min="7633" max="7633" width="8.7109375" style="971" customWidth="1"/>
    <col min="7634" max="7634" width="0.7109375" style="971" customWidth="1"/>
    <col min="7635" max="7635" width="3.140625" style="971" customWidth="1"/>
    <col min="7636" max="7636" width="1.140625" style="971" customWidth="1"/>
    <col min="7637" max="7637" width="18" style="971" customWidth="1"/>
    <col min="7638" max="7638" width="9.42578125" style="971" customWidth="1"/>
    <col min="7639" max="7639" width="8.7109375" style="971" customWidth="1"/>
    <col min="7640" max="7640" width="9.28515625" style="971" customWidth="1"/>
    <col min="7641" max="7641" width="10.140625" style="971" customWidth="1"/>
    <col min="7642" max="7642" width="5.140625" style="971" customWidth="1"/>
    <col min="7643" max="7643" width="10.140625" style="971" customWidth="1"/>
    <col min="7644" max="7644" width="6.42578125" style="971" customWidth="1"/>
    <col min="7645" max="7645" width="11.42578125" style="971"/>
    <col min="7646" max="7646" width="1.28515625" style="971" customWidth="1"/>
    <col min="7647" max="7647" width="1.42578125" style="971" customWidth="1"/>
    <col min="7648" max="7648" width="8.28515625" style="971" customWidth="1"/>
    <col min="7649" max="7649" width="11.42578125" style="971"/>
    <col min="7650" max="7651" width="10.7109375" style="971" customWidth="1"/>
    <col min="7652" max="7652" width="10.28515625" style="971" customWidth="1"/>
    <col min="7653" max="7653" width="11.28515625" style="971" customWidth="1"/>
    <col min="7654" max="7654" width="7.7109375" style="971" customWidth="1"/>
    <col min="7655" max="7655" width="10.140625" style="971" customWidth="1"/>
    <col min="7656" max="7656" width="6.5703125" style="971" customWidth="1"/>
    <col min="7657" max="7657" width="1.140625" style="971" customWidth="1"/>
    <col min="7658" max="7658" width="24.5703125" style="971" customWidth="1"/>
    <col min="7659" max="7659" width="9.85546875" style="971" customWidth="1"/>
    <col min="7660" max="7660" width="10.7109375" style="971" customWidth="1"/>
    <col min="7661" max="7661" width="10.85546875" style="971" customWidth="1"/>
    <col min="7662" max="7662" width="11.140625" style="971" customWidth="1"/>
    <col min="7663" max="7663" width="9.85546875" style="971" customWidth="1"/>
    <col min="7664" max="7664" width="1" style="971" customWidth="1"/>
    <col min="7665" max="7665" width="16.5703125" style="971" customWidth="1"/>
    <col min="7666" max="7666" width="0.5703125" style="971" customWidth="1"/>
    <col min="7667" max="7667" width="0.7109375" style="971" customWidth="1"/>
    <col min="7668" max="7668" width="27.85546875" style="971" customWidth="1"/>
    <col min="7669" max="7669" width="0.85546875" style="971" customWidth="1"/>
    <col min="7670" max="7670" width="27.42578125" style="971" customWidth="1"/>
    <col min="7671" max="7671" width="14.7109375" style="971" customWidth="1"/>
    <col min="7672" max="7672" width="0.42578125" style="971" customWidth="1"/>
    <col min="7673" max="7673" width="0.7109375" style="971" customWidth="1"/>
    <col min="7674" max="7674" width="21.7109375" style="971" customWidth="1"/>
    <col min="7675" max="7675" width="1.28515625" style="971" customWidth="1"/>
    <col min="7676" max="7676" width="21.140625" style="971" customWidth="1"/>
    <col min="7677" max="7881" width="11.42578125" style="971"/>
    <col min="7882" max="7882" width="0.7109375" style="971" customWidth="1"/>
    <col min="7883" max="7884" width="1.5703125" style="971" customWidth="1"/>
    <col min="7885" max="7885" width="16.42578125" style="971" customWidth="1"/>
    <col min="7886" max="7888" width="10.42578125" style="971" customWidth="1"/>
    <col min="7889" max="7889" width="8.7109375" style="971" customWidth="1"/>
    <col min="7890" max="7890" width="0.7109375" style="971" customWidth="1"/>
    <col min="7891" max="7891" width="3.140625" style="971" customWidth="1"/>
    <col min="7892" max="7892" width="1.140625" style="971" customWidth="1"/>
    <col min="7893" max="7893" width="18" style="971" customWidth="1"/>
    <col min="7894" max="7894" width="9.42578125" style="971" customWidth="1"/>
    <col min="7895" max="7895" width="8.7109375" style="971" customWidth="1"/>
    <col min="7896" max="7896" width="9.28515625" style="971" customWidth="1"/>
    <col min="7897" max="7897" width="10.140625" style="971" customWidth="1"/>
    <col min="7898" max="7898" width="5.140625" style="971" customWidth="1"/>
    <col min="7899" max="7899" width="10.140625" style="971" customWidth="1"/>
    <col min="7900" max="7900" width="6.42578125" style="971" customWidth="1"/>
    <col min="7901" max="7901" width="11.42578125" style="971"/>
    <col min="7902" max="7902" width="1.28515625" style="971" customWidth="1"/>
    <col min="7903" max="7903" width="1.42578125" style="971" customWidth="1"/>
    <col min="7904" max="7904" width="8.28515625" style="971" customWidth="1"/>
    <col min="7905" max="7905" width="11.42578125" style="971"/>
    <col min="7906" max="7907" width="10.7109375" style="971" customWidth="1"/>
    <col min="7908" max="7908" width="10.28515625" style="971" customWidth="1"/>
    <col min="7909" max="7909" width="11.28515625" style="971" customWidth="1"/>
    <col min="7910" max="7910" width="7.7109375" style="971" customWidth="1"/>
    <col min="7911" max="7911" width="10.140625" style="971" customWidth="1"/>
    <col min="7912" max="7912" width="6.5703125" style="971" customWidth="1"/>
    <col min="7913" max="7913" width="1.140625" style="971" customWidth="1"/>
    <col min="7914" max="7914" width="24.5703125" style="971" customWidth="1"/>
    <col min="7915" max="7915" width="9.85546875" style="971" customWidth="1"/>
    <col min="7916" max="7916" width="10.7109375" style="971" customWidth="1"/>
    <col min="7917" max="7917" width="10.85546875" style="971" customWidth="1"/>
    <col min="7918" max="7918" width="11.140625" style="971" customWidth="1"/>
    <col min="7919" max="7919" width="9.85546875" style="971" customWidth="1"/>
    <col min="7920" max="7920" width="1" style="971" customWidth="1"/>
    <col min="7921" max="7921" width="16.5703125" style="971" customWidth="1"/>
    <col min="7922" max="7922" width="0.5703125" style="971" customWidth="1"/>
    <col min="7923" max="7923" width="0.7109375" style="971" customWidth="1"/>
    <col min="7924" max="7924" width="27.85546875" style="971" customWidth="1"/>
    <col min="7925" max="7925" width="0.85546875" style="971" customWidth="1"/>
    <col min="7926" max="7926" width="27.42578125" style="971" customWidth="1"/>
    <col min="7927" max="7927" width="14.7109375" style="971" customWidth="1"/>
    <col min="7928" max="7928" width="0.42578125" style="971" customWidth="1"/>
    <col min="7929" max="7929" width="0.7109375" style="971" customWidth="1"/>
    <col min="7930" max="7930" width="21.7109375" style="971" customWidth="1"/>
    <col min="7931" max="7931" width="1.28515625" style="971" customWidth="1"/>
    <col min="7932" max="7932" width="21.140625" style="971" customWidth="1"/>
    <col min="7933" max="8137" width="11.42578125" style="971"/>
    <col min="8138" max="8138" width="0.7109375" style="971" customWidth="1"/>
    <col min="8139" max="8140" width="1.5703125" style="971" customWidth="1"/>
    <col min="8141" max="8141" width="16.42578125" style="971" customWidth="1"/>
    <col min="8142" max="8144" width="10.42578125" style="971" customWidth="1"/>
    <col min="8145" max="8145" width="8.7109375" style="971" customWidth="1"/>
    <col min="8146" max="8146" width="0.7109375" style="971" customWidth="1"/>
    <col min="8147" max="8147" width="3.140625" style="971" customWidth="1"/>
    <col min="8148" max="8148" width="1.140625" style="971" customWidth="1"/>
    <col min="8149" max="8149" width="18" style="971" customWidth="1"/>
    <col min="8150" max="8150" width="9.42578125" style="971" customWidth="1"/>
    <col min="8151" max="8151" width="8.7109375" style="971" customWidth="1"/>
    <col min="8152" max="8152" width="9.28515625" style="971" customWidth="1"/>
    <col min="8153" max="8153" width="10.140625" style="971" customWidth="1"/>
    <col min="8154" max="8154" width="5.140625" style="971" customWidth="1"/>
    <col min="8155" max="8155" width="10.140625" style="971" customWidth="1"/>
    <col min="8156" max="8156" width="6.42578125" style="971" customWidth="1"/>
    <col min="8157" max="8157" width="11.42578125" style="971"/>
    <col min="8158" max="8158" width="1.28515625" style="971" customWidth="1"/>
    <col min="8159" max="8159" width="1.42578125" style="971" customWidth="1"/>
    <col min="8160" max="8160" width="8.28515625" style="971" customWidth="1"/>
    <col min="8161" max="8161" width="11.42578125" style="971"/>
    <col min="8162" max="8163" width="10.7109375" style="971" customWidth="1"/>
    <col min="8164" max="8164" width="10.28515625" style="971" customWidth="1"/>
    <col min="8165" max="8165" width="11.28515625" style="971" customWidth="1"/>
    <col min="8166" max="8166" width="7.7109375" style="971" customWidth="1"/>
    <col min="8167" max="8167" width="10.140625" style="971" customWidth="1"/>
    <col min="8168" max="8168" width="6.5703125" style="971" customWidth="1"/>
    <col min="8169" max="8169" width="1.140625" style="971" customWidth="1"/>
    <col min="8170" max="8170" width="24.5703125" style="971" customWidth="1"/>
    <col min="8171" max="8171" width="9.85546875" style="971" customWidth="1"/>
    <col min="8172" max="8172" width="10.7109375" style="971" customWidth="1"/>
    <col min="8173" max="8173" width="10.85546875" style="971" customWidth="1"/>
    <col min="8174" max="8174" width="11.140625" style="971" customWidth="1"/>
    <col min="8175" max="8175" width="9.85546875" style="971" customWidth="1"/>
    <col min="8176" max="8176" width="1" style="971" customWidth="1"/>
    <col min="8177" max="8177" width="16.5703125" style="971" customWidth="1"/>
    <col min="8178" max="8178" width="0.5703125" style="971" customWidth="1"/>
    <col min="8179" max="8179" width="0.7109375" style="971" customWidth="1"/>
    <col min="8180" max="8180" width="27.85546875" style="971" customWidth="1"/>
    <col min="8181" max="8181" width="0.85546875" style="971" customWidth="1"/>
    <col min="8182" max="8182" width="27.42578125" style="971" customWidth="1"/>
    <col min="8183" max="8183" width="14.7109375" style="971" customWidth="1"/>
    <col min="8184" max="8184" width="0.42578125" style="971" customWidth="1"/>
    <col min="8185" max="8185" width="0.7109375" style="971" customWidth="1"/>
    <col min="8186" max="8186" width="21.7109375" style="971" customWidth="1"/>
    <col min="8187" max="8187" width="1.28515625" style="971" customWidth="1"/>
    <col min="8188" max="8188" width="21.140625" style="971" customWidth="1"/>
    <col min="8189" max="8393" width="11.42578125" style="971"/>
    <col min="8394" max="8394" width="0.7109375" style="971" customWidth="1"/>
    <col min="8395" max="8396" width="1.5703125" style="971" customWidth="1"/>
    <col min="8397" max="8397" width="16.42578125" style="971" customWidth="1"/>
    <col min="8398" max="8400" width="10.42578125" style="971" customWidth="1"/>
    <col min="8401" max="8401" width="8.7109375" style="971" customWidth="1"/>
    <col min="8402" max="8402" width="0.7109375" style="971" customWidth="1"/>
    <col min="8403" max="8403" width="3.140625" style="971" customWidth="1"/>
    <col min="8404" max="8404" width="1.140625" style="971" customWidth="1"/>
    <col min="8405" max="8405" width="18" style="971" customWidth="1"/>
    <col min="8406" max="8406" width="9.42578125" style="971" customWidth="1"/>
    <col min="8407" max="8407" width="8.7109375" style="971" customWidth="1"/>
    <col min="8408" max="8408" width="9.28515625" style="971" customWidth="1"/>
    <col min="8409" max="8409" width="10.140625" style="971" customWidth="1"/>
    <col min="8410" max="8410" width="5.140625" style="971" customWidth="1"/>
    <col min="8411" max="8411" width="10.140625" style="971" customWidth="1"/>
    <col min="8412" max="8412" width="6.42578125" style="971" customWidth="1"/>
    <col min="8413" max="8413" width="11.42578125" style="971"/>
    <col min="8414" max="8414" width="1.28515625" style="971" customWidth="1"/>
    <col min="8415" max="8415" width="1.42578125" style="971" customWidth="1"/>
    <col min="8416" max="8416" width="8.28515625" style="971" customWidth="1"/>
    <col min="8417" max="8417" width="11.42578125" style="971"/>
    <col min="8418" max="8419" width="10.7109375" style="971" customWidth="1"/>
    <col min="8420" max="8420" width="10.28515625" style="971" customWidth="1"/>
    <col min="8421" max="8421" width="11.28515625" style="971" customWidth="1"/>
    <col min="8422" max="8422" width="7.7109375" style="971" customWidth="1"/>
    <col min="8423" max="8423" width="10.140625" style="971" customWidth="1"/>
    <col min="8424" max="8424" width="6.5703125" style="971" customWidth="1"/>
    <col min="8425" max="8425" width="1.140625" style="971" customWidth="1"/>
    <col min="8426" max="8426" width="24.5703125" style="971" customWidth="1"/>
    <col min="8427" max="8427" width="9.85546875" style="971" customWidth="1"/>
    <col min="8428" max="8428" width="10.7109375" style="971" customWidth="1"/>
    <col min="8429" max="8429" width="10.85546875" style="971" customWidth="1"/>
    <col min="8430" max="8430" width="11.140625" style="971" customWidth="1"/>
    <col min="8431" max="8431" width="9.85546875" style="971" customWidth="1"/>
    <col min="8432" max="8432" width="1" style="971" customWidth="1"/>
    <col min="8433" max="8433" width="16.5703125" style="971" customWidth="1"/>
    <col min="8434" max="8434" width="0.5703125" style="971" customWidth="1"/>
    <col min="8435" max="8435" width="0.7109375" style="971" customWidth="1"/>
    <col min="8436" max="8436" width="27.85546875" style="971" customWidth="1"/>
    <col min="8437" max="8437" width="0.85546875" style="971" customWidth="1"/>
    <col min="8438" max="8438" width="27.42578125" style="971" customWidth="1"/>
    <col min="8439" max="8439" width="14.7109375" style="971" customWidth="1"/>
    <col min="8440" max="8440" width="0.42578125" style="971" customWidth="1"/>
    <col min="8441" max="8441" width="0.7109375" style="971" customWidth="1"/>
    <col min="8442" max="8442" width="21.7109375" style="971" customWidth="1"/>
    <col min="8443" max="8443" width="1.28515625" style="971" customWidth="1"/>
    <col min="8444" max="8444" width="21.140625" style="971" customWidth="1"/>
    <col min="8445" max="8649" width="11.42578125" style="971"/>
    <col min="8650" max="8650" width="0.7109375" style="971" customWidth="1"/>
    <col min="8651" max="8652" width="1.5703125" style="971" customWidth="1"/>
    <col min="8653" max="8653" width="16.42578125" style="971" customWidth="1"/>
    <col min="8654" max="8656" width="10.42578125" style="971" customWidth="1"/>
    <col min="8657" max="8657" width="8.7109375" style="971" customWidth="1"/>
    <col min="8658" max="8658" width="0.7109375" style="971" customWidth="1"/>
    <col min="8659" max="8659" width="3.140625" style="971" customWidth="1"/>
    <col min="8660" max="8660" width="1.140625" style="971" customWidth="1"/>
    <col min="8661" max="8661" width="18" style="971" customWidth="1"/>
    <col min="8662" max="8662" width="9.42578125" style="971" customWidth="1"/>
    <col min="8663" max="8663" width="8.7109375" style="971" customWidth="1"/>
    <col min="8664" max="8664" width="9.28515625" style="971" customWidth="1"/>
    <col min="8665" max="8665" width="10.140625" style="971" customWidth="1"/>
    <col min="8666" max="8666" width="5.140625" style="971" customWidth="1"/>
    <col min="8667" max="8667" width="10.140625" style="971" customWidth="1"/>
    <col min="8668" max="8668" width="6.42578125" style="971" customWidth="1"/>
    <col min="8669" max="8669" width="11.42578125" style="971"/>
    <col min="8670" max="8670" width="1.28515625" style="971" customWidth="1"/>
    <col min="8671" max="8671" width="1.42578125" style="971" customWidth="1"/>
    <col min="8672" max="8672" width="8.28515625" style="971" customWidth="1"/>
    <col min="8673" max="8673" width="11.42578125" style="971"/>
    <col min="8674" max="8675" width="10.7109375" style="971" customWidth="1"/>
    <col min="8676" max="8676" width="10.28515625" style="971" customWidth="1"/>
    <col min="8677" max="8677" width="11.28515625" style="971" customWidth="1"/>
    <col min="8678" max="8678" width="7.7109375" style="971" customWidth="1"/>
    <col min="8679" max="8679" width="10.140625" style="971" customWidth="1"/>
    <col min="8680" max="8680" width="6.5703125" style="971" customWidth="1"/>
    <col min="8681" max="8681" width="1.140625" style="971" customWidth="1"/>
    <col min="8682" max="8682" width="24.5703125" style="971" customWidth="1"/>
    <col min="8683" max="8683" width="9.85546875" style="971" customWidth="1"/>
    <col min="8684" max="8684" width="10.7109375" style="971" customWidth="1"/>
    <col min="8685" max="8685" width="10.85546875" style="971" customWidth="1"/>
    <col min="8686" max="8686" width="11.140625" style="971" customWidth="1"/>
    <col min="8687" max="8687" width="9.85546875" style="971" customWidth="1"/>
    <col min="8688" max="8688" width="1" style="971" customWidth="1"/>
    <col min="8689" max="8689" width="16.5703125" style="971" customWidth="1"/>
    <col min="8690" max="8690" width="0.5703125" style="971" customWidth="1"/>
    <col min="8691" max="8691" width="0.7109375" style="971" customWidth="1"/>
    <col min="8692" max="8692" width="27.85546875" style="971" customWidth="1"/>
    <col min="8693" max="8693" width="0.85546875" style="971" customWidth="1"/>
    <col min="8694" max="8694" width="27.42578125" style="971" customWidth="1"/>
    <col min="8695" max="8695" width="14.7109375" style="971" customWidth="1"/>
    <col min="8696" max="8696" width="0.42578125" style="971" customWidth="1"/>
    <col min="8697" max="8697" width="0.7109375" style="971" customWidth="1"/>
    <col min="8698" max="8698" width="21.7109375" style="971" customWidth="1"/>
    <col min="8699" max="8699" width="1.28515625" style="971" customWidth="1"/>
    <col min="8700" max="8700" width="21.140625" style="971" customWidth="1"/>
    <col min="8701" max="8905" width="11.42578125" style="971"/>
    <col min="8906" max="8906" width="0.7109375" style="971" customWidth="1"/>
    <col min="8907" max="8908" width="1.5703125" style="971" customWidth="1"/>
    <col min="8909" max="8909" width="16.42578125" style="971" customWidth="1"/>
    <col min="8910" max="8912" width="10.42578125" style="971" customWidth="1"/>
    <col min="8913" max="8913" width="8.7109375" style="971" customWidth="1"/>
    <col min="8914" max="8914" width="0.7109375" style="971" customWidth="1"/>
    <col min="8915" max="8915" width="3.140625" style="971" customWidth="1"/>
    <col min="8916" max="8916" width="1.140625" style="971" customWidth="1"/>
    <col min="8917" max="8917" width="18" style="971" customWidth="1"/>
    <col min="8918" max="8918" width="9.42578125" style="971" customWidth="1"/>
    <col min="8919" max="8919" width="8.7109375" style="971" customWidth="1"/>
    <col min="8920" max="8920" width="9.28515625" style="971" customWidth="1"/>
    <col min="8921" max="8921" width="10.140625" style="971" customWidth="1"/>
    <col min="8922" max="8922" width="5.140625" style="971" customWidth="1"/>
    <col min="8923" max="8923" width="10.140625" style="971" customWidth="1"/>
    <col min="8924" max="8924" width="6.42578125" style="971" customWidth="1"/>
    <col min="8925" max="8925" width="11.42578125" style="971"/>
    <col min="8926" max="8926" width="1.28515625" style="971" customWidth="1"/>
    <col min="8927" max="8927" width="1.42578125" style="971" customWidth="1"/>
    <col min="8928" max="8928" width="8.28515625" style="971" customWidth="1"/>
    <col min="8929" max="8929" width="11.42578125" style="971"/>
    <col min="8930" max="8931" width="10.7109375" style="971" customWidth="1"/>
    <col min="8932" max="8932" width="10.28515625" style="971" customWidth="1"/>
    <col min="8933" max="8933" width="11.28515625" style="971" customWidth="1"/>
    <col min="8934" max="8934" width="7.7109375" style="971" customWidth="1"/>
    <col min="8935" max="8935" width="10.140625" style="971" customWidth="1"/>
    <col min="8936" max="8936" width="6.5703125" style="971" customWidth="1"/>
    <col min="8937" max="8937" width="1.140625" style="971" customWidth="1"/>
    <col min="8938" max="8938" width="24.5703125" style="971" customWidth="1"/>
    <col min="8939" max="8939" width="9.85546875" style="971" customWidth="1"/>
    <col min="8940" max="8940" width="10.7109375" style="971" customWidth="1"/>
    <col min="8941" max="8941" width="10.85546875" style="971" customWidth="1"/>
    <col min="8942" max="8942" width="11.140625" style="971" customWidth="1"/>
    <col min="8943" max="8943" width="9.85546875" style="971" customWidth="1"/>
    <col min="8944" max="8944" width="1" style="971" customWidth="1"/>
    <col min="8945" max="8945" width="16.5703125" style="971" customWidth="1"/>
    <col min="8946" max="8946" width="0.5703125" style="971" customWidth="1"/>
    <col min="8947" max="8947" width="0.7109375" style="971" customWidth="1"/>
    <col min="8948" max="8948" width="27.85546875" style="971" customWidth="1"/>
    <col min="8949" max="8949" width="0.85546875" style="971" customWidth="1"/>
    <col min="8950" max="8950" width="27.42578125" style="971" customWidth="1"/>
    <col min="8951" max="8951" width="14.7109375" style="971" customWidth="1"/>
    <col min="8952" max="8952" width="0.42578125" style="971" customWidth="1"/>
    <col min="8953" max="8953" width="0.7109375" style="971" customWidth="1"/>
    <col min="8954" max="8954" width="21.7109375" style="971" customWidth="1"/>
    <col min="8955" max="8955" width="1.28515625" style="971" customWidth="1"/>
    <col min="8956" max="8956" width="21.140625" style="971" customWidth="1"/>
    <col min="8957" max="9161" width="11.42578125" style="971"/>
    <col min="9162" max="9162" width="0.7109375" style="971" customWidth="1"/>
    <col min="9163" max="9164" width="1.5703125" style="971" customWidth="1"/>
    <col min="9165" max="9165" width="16.42578125" style="971" customWidth="1"/>
    <col min="9166" max="9168" width="10.42578125" style="971" customWidth="1"/>
    <col min="9169" max="9169" width="8.7109375" style="971" customWidth="1"/>
    <col min="9170" max="9170" width="0.7109375" style="971" customWidth="1"/>
    <col min="9171" max="9171" width="3.140625" style="971" customWidth="1"/>
    <col min="9172" max="9172" width="1.140625" style="971" customWidth="1"/>
    <col min="9173" max="9173" width="18" style="971" customWidth="1"/>
    <col min="9174" max="9174" width="9.42578125" style="971" customWidth="1"/>
    <col min="9175" max="9175" width="8.7109375" style="971" customWidth="1"/>
    <col min="9176" max="9176" width="9.28515625" style="971" customWidth="1"/>
    <col min="9177" max="9177" width="10.140625" style="971" customWidth="1"/>
    <col min="9178" max="9178" width="5.140625" style="971" customWidth="1"/>
    <col min="9179" max="9179" width="10.140625" style="971" customWidth="1"/>
    <col min="9180" max="9180" width="6.42578125" style="971" customWidth="1"/>
    <col min="9181" max="9181" width="11.42578125" style="971"/>
    <col min="9182" max="9182" width="1.28515625" style="971" customWidth="1"/>
    <col min="9183" max="9183" width="1.42578125" style="971" customWidth="1"/>
    <col min="9184" max="9184" width="8.28515625" style="971" customWidth="1"/>
    <col min="9185" max="9185" width="11.42578125" style="971"/>
    <col min="9186" max="9187" width="10.7109375" style="971" customWidth="1"/>
    <col min="9188" max="9188" width="10.28515625" style="971" customWidth="1"/>
    <col min="9189" max="9189" width="11.28515625" style="971" customWidth="1"/>
    <col min="9190" max="9190" width="7.7109375" style="971" customWidth="1"/>
    <col min="9191" max="9191" width="10.140625" style="971" customWidth="1"/>
    <col min="9192" max="9192" width="6.5703125" style="971" customWidth="1"/>
    <col min="9193" max="9193" width="1.140625" style="971" customWidth="1"/>
    <col min="9194" max="9194" width="24.5703125" style="971" customWidth="1"/>
    <col min="9195" max="9195" width="9.85546875" style="971" customWidth="1"/>
    <col min="9196" max="9196" width="10.7109375" style="971" customWidth="1"/>
    <col min="9197" max="9197" width="10.85546875" style="971" customWidth="1"/>
    <col min="9198" max="9198" width="11.140625" style="971" customWidth="1"/>
    <col min="9199" max="9199" width="9.85546875" style="971" customWidth="1"/>
    <col min="9200" max="9200" width="1" style="971" customWidth="1"/>
    <col min="9201" max="9201" width="16.5703125" style="971" customWidth="1"/>
    <col min="9202" max="9202" width="0.5703125" style="971" customWidth="1"/>
    <col min="9203" max="9203" width="0.7109375" style="971" customWidth="1"/>
    <col min="9204" max="9204" width="27.85546875" style="971" customWidth="1"/>
    <col min="9205" max="9205" width="0.85546875" style="971" customWidth="1"/>
    <col min="9206" max="9206" width="27.42578125" style="971" customWidth="1"/>
    <col min="9207" max="9207" width="14.7109375" style="971" customWidth="1"/>
    <col min="9208" max="9208" width="0.42578125" style="971" customWidth="1"/>
    <col min="9209" max="9209" width="0.7109375" style="971" customWidth="1"/>
    <col min="9210" max="9210" width="21.7109375" style="971" customWidth="1"/>
    <col min="9211" max="9211" width="1.28515625" style="971" customWidth="1"/>
    <col min="9212" max="9212" width="21.140625" style="971" customWidth="1"/>
    <col min="9213" max="9417" width="11.42578125" style="971"/>
    <col min="9418" max="9418" width="0.7109375" style="971" customWidth="1"/>
    <col min="9419" max="9420" width="1.5703125" style="971" customWidth="1"/>
    <col min="9421" max="9421" width="16.42578125" style="971" customWidth="1"/>
    <col min="9422" max="9424" width="10.42578125" style="971" customWidth="1"/>
    <col min="9425" max="9425" width="8.7109375" style="971" customWidth="1"/>
    <col min="9426" max="9426" width="0.7109375" style="971" customWidth="1"/>
    <col min="9427" max="9427" width="3.140625" style="971" customWidth="1"/>
    <col min="9428" max="9428" width="1.140625" style="971" customWidth="1"/>
    <col min="9429" max="9429" width="18" style="971" customWidth="1"/>
    <col min="9430" max="9430" width="9.42578125" style="971" customWidth="1"/>
    <col min="9431" max="9431" width="8.7109375" style="971" customWidth="1"/>
    <col min="9432" max="9432" width="9.28515625" style="971" customWidth="1"/>
    <col min="9433" max="9433" width="10.140625" style="971" customWidth="1"/>
    <col min="9434" max="9434" width="5.140625" style="971" customWidth="1"/>
    <col min="9435" max="9435" width="10.140625" style="971" customWidth="1"/>
    <col min="9436" max="9436" width="6.42578125" style="971" customWidth="1"/>
    <col min="9437" max="9437" width="11.42578125" style="971"/>
    <col min="9438" max="9438" width="1.28515625" style="971" customWidth="1"/>
    <col min="9439" max="9439" width="1.42578125" style="971" customWidth="1"/>
    <col min="9440" max="9440" width="8.28515625" style="971" customWidth="1"/>
    <col min="9441" max="9441" width="11.42578125" style="971"/>
    <col min="9442" max="9443" width="10.7109375" style="971" customWidth="1"/>
    <col min="9444" max="9444" width="10.28515625" style="971" customWidth="1"/>
    <col min="9445" max="9445" width="11.28515625" style="971" customWidth="1"/>
    <col min="9446" max="9446" width="7.7109375" style="971" customWidth="1"/>
    <col min="9447" max="9447" width="10.140625" style="971" customWidth="1"/>
    <col min="9448" max="9448" width="6.5703125" style="971" customWidth="1"/>
    <col min="9449" max="9449" width="1.140625" style="971" customWidth="1"/>
    <col min="9450" max="9450" width="24.5703125" style="971" customWidth="1"/>
    <col min="9451" max="9451" width="9.85546875" style="971" customWidth="1"/>
    <col min="9452" max="9452" width="10.7109375" style="971" customWidth="1"/>
    <col min="9453" max="9453" width="10.85546875" style="971" customWidth="1"/>
    <col min="9454" max="9454" width="11.140625" style="971" customWidth="1"/>
    <col min="9455" max="9455" width="9.85546875" style="971" customWidth="1"/>
    <col min="9456" max="9456" width="1" style="971" customWidth="1"/>
    <col min="9457" max="9457" width="16.5703125" style="971" customWidth="1"/>
    <col min="9458" max="9458" width="0.5703125" style="971" customWidth="1"/>
    <col min="9459" max="9459" width="0.7109375" style="971" customWidth="1"/>
    <col min="9460" max="9460" width="27.85546875" style="971" customWidth="1"/>
    <col min="9461" max="9461" width="0.85546875" style="971" customWidth="1"/>
    <col min="9462" max="9462" width="27.42578125" style="971" customWidth="1"/>
    <col min="9463" max="9463" width="14.7109375" style="971" customWidth="1"/>
    <col min="9464" max="9464" width="0.42578125" style="971" customWidth="1"/>
    <col min="9465" max="9465" width="0.7109375" style="971" customWidth="1"/>
    <col min="9466" max="9466" width="21.7109375" style="971" customWidth="1"/>
    <col min="9467" max="9467" width="1.28515625" style="971" customWidth="1"/>
    <col min="9468" max="9468" width="21.140625" style="971" customWidth="1"/>
    <col min="9469" max="9673" width="11.42578125" style="971"/>
    <col min="9674" max="9674" width="0.7109375" style="971" customWidth="1"/>
    <col min="9675" max="9676" width="1.5703125" style="971" customWidth="1"/>
    <col min="9677" max="9677" width="16.42578125" style="971" customWidth="1"/>
    <col min="9678" max="9680" width="10.42578125" style="971" customWidth="1"/>
    <col min="9681" max="9681" width="8.7109375" style="971" customWidth="1"/>
    <col min="9682" max="9682" width="0.7109375" style="971" customWidth="1"/>
    <col min="9683" max="9683" width="3.140625" style="971" customWidth="1"/>
    <col min="9684" max="9684" width="1.140625" style="971" customWidth="1"/>
    <col min="9685" max="9685" width="18" style="971" customWidth="1"/>
    <col min="9686" max="9686" width="9.42578125" style="971" customWidth="1"/>
    <col min="9687" max="9687" width="8.7109375" style="971" customWidth="1"/>
    <col min="9688" max="9688" width="9.28515625" style="971" customWidth="1"/>
    <col min="9689" max="9689" width="10.140625" style="971" customWidth="1"/>
    <col min="9690" max="9690" width="5.140625" style="971" customWidth="1"/>
    <col min="9691" max="9691" width="10.140625" style="971" customWidth="1"/>
    <col min="9692" max="9692" width="6.42578125" style="971" customWidth="1"/>
    <col min="9693" max="9693" width="11.42578125" style="971"/>
    <col min="9694" max="9694" width="1.28515625" style="971" customWidth="1"/>
    <col min="9695" max="9695" width="1.42578125" style="971" customWidth="1"/>
    <col min="9696" max="9696" width="8.28515625" style="971" customWidth="1"/>
    <col min="9697" max="9697" width="11.42578125" style="971"/>
    <col min="9698" max="9699" width="10.7109375" style="971" customWidth="1"/>
    <col min="9700" max="9700" width="10.28515625" style="971" customWidth="1"/>
    <col min="9701" max="9701" width="11.28515625" style="971" customWidth="1"/>
    <col min="9702" max="9702" width="7.7109375" style="971" customWidth="1"/>
    <col min="9703" max="9703" width="10.140625" style="971" customWidth="1"/>
    <col min="9704" max="9704" width="6.5703125" style="971" customWidth="1"/>
    <col min="9705" max="9705" width="1.140625" style="971" customWidth="1"/>
    <col min="9706" max="9706" width="24.5703125" style="971" customWidth="1"/>
    <col min="9707" max="9707" width="9.85546875" style="971" customWidth="1"/>
    <col min="9708" max="9708" width="10.7109375" style="971" customWidth="1"/>
    <col min="9709" max="9709" width="10.85546875" style="971" customWidth="1"/>
    <col min="9710" max="9710" width="11.140625" style="971" customWidth="1"/>
    <col min="9711" max="9711" width="9.85546875" style="971" customWidth="1"/>
    <col min="9712" max="9712" width="1" style="971" customWidth="1"/>
    <col min="9713" max="9713" width="16.5703125" style="971" customWidth="1"/>
    <col min="9714" max="9714" width="0.5703125" style="971" customWidth="1"/>
    <col min="9715" max="9715" width="0.7109375" style="971" customWidth="1"/>
    <col min="9716" max="9716" width="27.85546875" style="971" customWidth="1"/>
    <col min="9717" max="9717" width="0.85546875" style="971" customWidth="1"/>
    <col min="9718" max="9718" width="27.42578125" style="971" customWidth="1"/>
    <col min="9719" max="9719" width="14.7109375" style="971" customWidth="1"/>
    <col min="9720" max="9720" width="0.42578125" style="971" customWidth="1"/>
    <col min="9721" max="9721" width="0.7109375" style="971" customWidth="1"/>
    <col min="9722" max="9722" width="21.7109375" style="971" customWidth="1"/>
    <col min="9723" max="9723" width="1.28515625" style="971" customWidth="1"/>
    <col min="9724" max="9724" width="21.140625" style="971" customWidth="1"/>
    <col min="9725" max="9929" width="11.42578125" style="971"/>
    <col min="9930" max="9930" width="0.7109375" style="971" customWidth="1"/>
    <col min="9931" max="9932" width="1.5703125" style="971" customWidth="1"/>
    <col min="9933" max="9933" width="16.42578125" style="971" customWidth="1"/>
    <col min="9934" max="9936" width="10.42578125" style="971" customWidth="1"/>
    <col min="9937" max="9937" width="8.7109375" style="971" customWidth="1"/>
    <col min="9938" max="9938" width="0.7109375" style="971" customWidth="1"/>
    <col min="9939" max="9939" width="3.140625" style="971" customWidth="1"/>
    <col min="9940" max="9940" width="1.140625" style="971" customWidth="1"/>
    <col min="9941" max="9941" width="18" style="971" customWidth="1"/>
    <col min="9942" max="9942" width="9.42578125" style="971" customWidth="1"/>
    <col min="9943" max="9943" width="8.7109375" style="971" customWidth="1"/>
    <col min="9944" max="9944" width="9.28515625" style="971" customWidth="1"/>
    <col min="9945" max="9945" width="10.140625" style="971" customWidth="1"/>
    <col min="9946" max="9946" width="5.140625" style="971" customWidth="1"/>
    <col min="9947" max="9947" width="10.140625" style="971" customWidth="1"/>
    <col min="9948" max="9948" width="6.42578125" style="971" customWidth="1"/>
    <col min="9949" max="9949" width="11.42578125" style="971"/>
    <col min="9950" max="9950" width="1.28515625" style="971" customWidth="1"/>
    <col min="9951" max="9951" width="1.42578125" style="971" customWidth="1"/>
    <col min="9952" max="9952" width="8.28515625" style="971" customWidth="1"/>
    <col min="9953" max="9953" width="11.42578125" style="971"/>
    <col min="9954" max="9955" width="10.7109375" style="971" customWidth="1"/>
    <col min="9956" max="9956" width="10.28515625" style="971" customWidth="1"/>
    <col min="9957" max="9957" width="11.28515625" style="971" customWidth="1"/>
    <col min="9958" max="9958" width="7.7109375" style="971" customWidth="1"/>
    <col min="9959" max="9959" width="10.140625" style="971" customWidth="1"/>
    <col min="9960" max="9960" width="6.5703125" style="971" customWidth="1"/>
    <col min="9961" max="9961" width="1.140625" style="971" customWidth="1"/>
    <col min="9962" max="9962" width="24.5703125" style="971" customWidth="1"/>
    <col min="9963" max="9963" width="9.85546875" style="971" customWidth="1"/>
    <col min="9964" max="9964" width="10.7109375" style="971" customWidth="1"/>
    <col min="9965" max="9965" width="10.85546875" style="971" customWidth="1"/>
    <col min="9966" max="9966" width="11.140625" style="971" customWidth="1"/>
    <col min="9967" max="9967" width="9.85546875" style="971" customWidth="1"/>
    <col min="9968" max="9968" width="1" style="971" customWidth="1"/>
    <col min="9969" max="9969" width="16.5703125" style="971" customWidth="1"/>
    <col min="9970" max="9970" width="0.5703125" style="971" customWidth="1"/>
    <col min="9971" max="9971" width="0.7109375" style="971" customWidth="1"/>
    <col min="9972" max="9972" width="27.85546875" style="971" customWidth="1"/>
    <col min="9973" max="9973" width="0.85546875" style="971" customWidth="1"/>
    <col min="9974" max="9974" width="27.42578125" style="971" customWidth="1"/>
    <col min="9975" max="9975" width="14.7109375" style="971" customWidth="1"/>
    <col min="9976" max="9976" width="0.42578125" style="971" customWidth="1"/>
    <col min="9977" max="9977" width="0.7109375" style="971" customWidth="1"/>
    <col min="9978" max="9978" width="21.7109375" style="971" customWidth="1"/>
    <col min="9979" max="9979" width="1.28515625" style="971" customWidth="1"/>
    <col min="9980" max="9980" width="21.140625" style="971" customWidth="1"/>
    <col min="9981" max="10185" width="11.42578125" style="971"/>
    <col min="10186" max="10186" width="0.7109375" style="971" customWidth="1"/>
    <col min="10187" max="10188" width="1.5703125" style="971" customWidth="1"/>
    <col min="10189" max="10189" width="16.42578125" style="971" customWidth="1"/>
    <col min="10190" max="10192" width="10.42578125" style="971" customWidth="1"/>
    <col min="10193" max="10193" width="8.7109375" style="971" customWidth="1"/>
    <col min="10194" max="10194" width="0.7109375" style="971" customWidth="1"/>
    <col min="10195" max="10195" width="3.140625" style="971" customWidth="1"/>
    <col min="10196" max="10196" width="1.140625" style="971" customWidth="1"/>
    <col min="10197" max="10197" width="18" style="971" customWidth="1"/>
    <col min="10198" max="10198" width="9.42578125" style="971" customWidth="1"/>
    <col min="10199" max="10199" width="8.7109375" style="971" customWidth="1"/>
    <col min="10200" max="10200" width="9.28515625" style="971" customWidth="1"/>
    <col min="10201" max="10201" width="10.140625" style="971" customWidth="1"/>
    <col min="10202" max="10202" width="5.140625" style="971" customWidth="1"/>
    <col min="10203" max="10203" width="10.140625" style="971" customWidth="1"/>
    <col min="10204" max="10204" width="6.42578125" style="971" customWidth="1"/>
    <col min="10205" max="10205" width="11.42578125" style="971"/>
    <col min="10206" max="10206" width="1.28515625" style="971" customWidth="1"/>
    <col min="10207" max="10207" width="1.42578125" style="971" customWidth="1"/>
    <col min="10208" max="10208" width="8.28515625" style="971" customWidth="1"/>
    <col min="10209" max="10209" width="11.42578125" style="971"/>
    <col min="10210" max="10211" width="10.7109375" style="971" customWidth="1"/>
    <col min="10212" max="10212" width="10.28515625" style="971" customWidth="1"/>
    <col min="10213" max="10213" width="11.28515625" style="971" customWidth="1"/>
    <col min="10214" max="10214" width="7.7109375" style="971" customWidth="1"/>
    <col min="10215" max="10215" width="10.140625" style="971" customWidth="1"/>
    <col min="10216" max="10216" width="6.5703125" style="971" customWidth="1"/>
    <col min="10217" max="10217" width="1.140625" style="971" customWidth="1"/>
    <col min="10218" max="10218" width="24.5703125" style="971" customWidth="1"/>
    <col min="10219" max="10219" width="9.85546875" style="971" customWidth="1"/>
    <col min="10220" max="10220" width="10.7109375" style="971" customWidth="1"/>
    <col min="10221" max="10221" width="10.85546875" style="971" customWidth="1"/>
    <col min="10222" max="10222" width="11.140625" style="971" customWidth="1"/>
    <col min="10223" max="10223" width="9.85546875" style="971" customWidth="1"/>
    <col min="10224" max="10224" width="1" style="971" customWidth="1"/>
    <col min="10225" max="10225" width="16.5703125" style="971" customWidth="1"/>
    <col min="10226" max="10226" width="0.5703125" style="971" customWidth="1"/>
    <col min="10227" max="10227" width="0.7109375" style="971" customWidth="1"/>
    <col min="10228" max="10228" width="27.85546875" style="971" customWidth="1"/>
    <col min="10229" max="10229" width="0.85546875" style="971" customWidth="1"/>
    <col min="10230" max="10230" width="27.42578125" style="971" customWidth="1"/>
    <col min="10231" max="10231" width="14.7109375" style="971" customWidth="1"/>
    <col min="10232" max="10232" width="0.42578125" style="971" customWidth="1"/>
    <col min="10233" max="10233" width="0.7109375" style="971" customWidth="1"/>
    <col min="10234" max="10234" width="21.7109375" style="971" customWidth="1"/>
    <col min="10235" max="10235" width="1.28515625" style="971" customWidth="1"/>
    <col min="10236" max="10236" width="21.140625" style="971" customWidth="1"/>
    <col min="10237" max="10441" width="11.42578125" style="971"/>
    <col min="10442" max="10442" width="0.7109375" style="971" customWidth="1"/>
    <col min="10443" max="10444" width="1.5703125" style="971" customWidth="1"/>
    <col min="10445" max="10445" width="16.42578125" style="971" customWidth="1"/>
    <col min="10446" max="10448" width="10.42578125" style="971" customWidth="1"/>
    <col min="10449" max="10449" width="8.7109375" style="971" customWidth="1"/>
    <col min="10450" max="10450" width="0.7109375" style="971" customWidth="1"/>
    <col min="10451" max="10451" width="3.140625" style="971" customWidth="1"/>
    <col min="10452" max="10452" width="1.140625" style="971" customWidth="1"/>
    <col min="10453" max="10453" width="18" style="971" customWidth="1"/>
    <col min="10454" max="10454" width="9.42578125" style="971" customWidth="1"/>
    <col min="10455" max="10455" width="8.7109375" style="971" customWidth="1"/>
    <col min="10456" max="10456" width="9.28515625" style="971" customWidth="1"/>
    <col min="10457" max="10457" width="10.140625" style="971" customWidth="1"/>
    <col min="10458" max="10458" width="5.140625" style="971" customWidth="1"/>
    <col min="10459" max="10459" width="10.140625" style="971" customWidth="1"/>
    <col min="10460" max="10460" width="6.42578125" style="971" customWidth="1"/>
    <col min="10461" max="10461" width="11.42578125" style="971"/>
    <col min="10462" max="10462" width="1.28515625" style="971" customWidth="1"/>
    <col min="10463" max="10463" width="1.42578125" style="971" customWidth="1"/>
    <col min="10464" max="10464" width="8.28515625" style="971" customWidth="1"/>
    <col min="10465" max="10465" width="11.42578125" style="971"/>
    <col min="10466" max="10467" width="10.7109375" style="971" customWidth="1"/>
    <col min="10468" max="10468" width="10.28515625" style="971" customWidth="1"/>
    <col min="10469" max="10469" width="11.28515625" style="971" customWidth="1"/>
    <col min="10470" max="10470" width="7.7109375" style="971" customWidth="1"/>
    <col min="10471" max="10471" width="10.140625" style="971" customWidth="1"/>
    <col min="10472" max="10472" width="6.5703125" style="971" customWidth="1"/>
    <col min="10473" max="10473" width="1.140625" style="971" customWidth="1"/>
    <col min="10474" max="10474" width="24.5703125" style="971" customWidth="1"/>
    <col min="10475" max="10475" width="9.85546875" style="971" customWidth="1"/>
    <col min="10476" max="10476" width="10.7109375" style="971" customWidth="1"/>
    <col min="10477" max="10477" width="10.85546875" style="971" customWidth="1"/>
    <col min="10478" max="10478" width="11.140625" style="971" customWidth="1"/>
    <col min="10479" max="10479" width="9.85546875" style="971" customWidth="1"/>
    <col min="10480" max="10480" width="1" style="971" customWidth="1"/>
    <col min="10481" max="10481" width="16.5703125" style="971" customWidth="1"/>
    <col min="10482" max="10482" width="0.5703125" style="971" customWidth="1"/>
    <col min="10483" max="10483" width="0.7109375" style="971" customWidth="1"/>
    <col min="10484" max="10484" width="27.85546875" style="971" customWidth="1"/>
    <col min="10485" max="10485" width="0.85546875" style="971" customWidth="1"/>
    <col min="10486" max="10486" width="27.42578125" style="971" customWidth="1"/>
    <col min="10487" max="10487" width="14.7109375" style="971" customWidth="1"/>
    <col min="10488" max="10488" width="0.42578125" style="971" customWidth="1"/>
    <col min="10489" max="10489" width="0.7109375" style="971" customWidth="1"/>
    <col min="10490" max="10490" width="21.7109375" style="971" customWidth="1"/>
    <col min="10491" max="10491" width="1.28515625" style="971" customWidth="1"/>
    <col min="10492" max="10492" width="21.140625" style="971" customWidth="1"/>
    <col min="10493" max="10697" width="11.42578125" style="971"/>
    <col min="10698" max="10698" width="0.7109375" style="971" customWidth="1"/>
    <col min="10699" max="10700" width="1.5703125" style="971" customWidth="1"/>
    <col min="10701" max="10701" width="16.42578125" style="971" customWidth="1"/>
    <col min="10702" max="10704" width="10.42578125" style="971" customWidth="1"/>
    <col min="10705" max="10705" width="8.7109375" style="971" customWidth="1"/>
    <col min="10706" max="10706" width="0.7109375" style="971" customWidth="1"/>
    <col min="10707" max="10707" width="3.140625" style="971" customWidth="1"/>
    <col min="10708" max="10708" width="1.140625" style="971" customWidth="1"/>
    <col min="10709" max="10709" width="18" style="971" customWidth="1"/>
    <col min="10710" max="10710" width="9.42578125" style="971" customWidth="1"/>
    <col min="10711" max="10711" width="8.7109375" style="971" customWidth="1"/>
    <col min="10712" max="10712" width="9.28515625" style="971" customWidth="1"/>
    <col min="10713" max="10713" width="10.140625" style="971" customWidth="1"/>
    <col min="10714" max="10714" width="5.140625" style="971" customWidth="1"/>
    <col min="10715" max="10715" width="10.140625" style="971" customWidth="1"/>
    <col min="10716" max="10716" width="6.42578125" style="971" customWidth="1"/>
    <col min="10717" max="10717" width="11.42578125" style="971"/>
    <col min="10718" max="10718" width="1.28515625" style="971" customWidth="1"/>
    <col min="10719" max="10719" width="1.42578125" style="971" customWidth="1"/>
    <col min="10720" max="10720" width="8.28515625" style="971" customWidth="1"/>
    <col min="10721" max="10721" width="11.42578125" style="971"/>
    <col min="10722" max="10723" width="10.7109375" style="971" customWidth="1"/>
    <col min="10724" max="10724" width="10.28515625" style="971" customWidth="1"/>
    <col min="10725" max="10725" width="11.28515625" style="971" customWidth="1"/>
    <col min="10726" max="10726" width="7.7109375" style="971" customWidth="1"/>
    <col min="10727" max="10727" width="10.140625" style="971" customWidth="1"/>
    <col min="10728" max="10728" width="6.5703125" style="971" customWidth="1"/>
    <col min="10729" max="10729" width="1.140625" style="971" customWidth="1"/>
    <col min="10730" max="10730" width="24.5703125" style="971" customWidth="1"/>
    <col min="10731" max="10731" width="9.85546875" style="971" customWidth="1"/>
    <col min="10732" max="10732" width="10.7109375" style="971" customWidth="1"/>
    <col min="10733" max="10733" width="10.85546875" style="971" customWidth="1"/>
    <col min="10734" max="10734" width="11.140625" style="971" customWidth="1"/>
    <col min="10735" max="10735" width="9.85546875" style="971" customWidth="1"/>
    <col min="10736" max="10736" width="1" style="971" customWidth="1"/>
    <col min="10737" max="10737" width="16.5703125" style="971" customWidth="1"/>
    <col min="10738" max="10738" width="0.5703125" style="971" customWidth="1"/>
    <col min="10739" max="10739" width="0.7109375" style="971" customWidth="1"/>
    <col min="10740" max="10740" width="27.85546875" style="971" customWidth="1"/>
    <col min="10741" max="10741" width="0.85546875" style="971" customWidth="1"/>
    <col min="10742" max="10742" width="27.42578125" style="971" customWidth="1"/>
    <col min="10743" max="10743" width="14.7109375" style="971" customWidth="1"/>
    <col min="10744" max="10744" width="0.42578125" style="971" customWidth="1"/>
    <col min="10745" max="10745" width="0.7109375" style="971" customWidth="1"/>
    <col min="10746" max="10746" width="21.7109375" style="971" customWidth="1"/>
    <col min="10747" max="10747" width="1.28515625" style="971" customWidth="1"/>
    <col min="10748" max="10748" width="21.140625" style="971" customWidth="1"/>
    <col min="10749" max="10953" width="11.42578125" style="971"/>
    <col min="10954" max="10954" width="0.7109375" style="971" customWidth="1"/>
    <col min="10955" max="10956" width="1.5703125" style="971" customWidth="1"/>
    <col min="10957" max="10957" width="16.42578125" style="971" customWidth="1"/>
    <col min="10958" max="10960" width="10.42578125" style="971" customWidth="1"/>
    <col min="10961" max="10961" width="8.7109375" style="971" customWidth="1"/>
    <col min="10962" max="10962" width="0.7109375" style="971" customWidth="1"/>
    <col min="10963" max="10963" width="3.140625" style="971" customWidth="1"/>
    <col min="10964" max="10964" width="1.140625" style="971" customWidth="1"/>
    <col min="10965" max="10965" width="18" style="971" customWidth="1"/>
    <col min="10966" max="10966" width="9.42578125" style="971" customWidth="1"/>
    <col min="10967" max="10967" width="8.7109375" style="971" customWidth="1"/>
    <col min="10968" max="10968" width="9.28515625" style="971" customWidth="1"/>
    <col min="10969" max="10969" width="10.140625" style="971" customWidth="1"/>
    <col min="10970" max="10970" width="5.140625" style="971" customWidth="1"/>
    <col min="10971" max="10971" width="10.140625" style="971" customWidth="1"/>
    <col min="10972" max="10972" width="6.42578125" style="971" customWidth="1"/>
    <col min="10973" max="10973" width="11.42578125" style="971"/>
    <col min="10974" max="10974" width="1.28515625" style="971" customWidth="1"/>
    <col min="10975" max="10975" width="1.42578125" style="971" customWidth="1"/>
    <col min="10976" max="10976" width="8.28515625" style="971" customWidth="1"/>
    <col min="10977" max="10977" width="11.42578125" style="971"/>
    <col min="10978" max="10979" width="10.7109375" style="971" customWidth="1"/>
    <col min="10980" max="10980" width="10.28515625" style="971" customWidth="1"/>
    <col min="10981" max="10981" width="11.28515625" style="971" customWidth="1"/>
    <col min="10982" max="10982" width="7.7109375" style="971" customWidth="1"/>
    <col min="10983" max="10983" width="10.140625" style="971" customWidth="1"/>
    <col min="10984" max="10984" width="6.5703125" style="971" customWidth="1"/>
    <col min="10985" max="10985" width="1.140625" style="971" customWidth="1"/>
    <col min="10986" max="10986" width="24.5703125" style="971" customWidth="1"/>
    <col min="10987" max="10987" width="9.85546875" style="971" customWidth="1"/>
    <col min="10988" max="10988" width="10.7109375" style="971" customWidth="1"/>
    <col min="10989" max="10989" width="10.85546875" style="971" customWidth="1"/>
    <col min="10990" max="10990" width="11.140625" style="971" customWidth="1"/>
    <col min="10991" max="10991" width="9.85546875" style="971" customWidth="1"/>
    <col min="10992" max="10992" width="1" style="971" customWidth="1"/>
    <col min="10993" max="10993" width="16.5703125" style="971" customWidth="1"/>
    <col min="10994" max="10994" width="0.5703125" style="971" customWidth="1"/>
    <col min="10995" max="10995" width="0.7109375" style="971" customWidth="1"/>
    <col min="10996" max="10996" width="27.85546875" style="971" customWidth="1"/>
    <col min="10997" max="10997" width="0.85546875" style="971" customWidth="1"/>
    <col min="10998" max="10998" width="27.42578125" style="971" customWidth="1"/>
    <col min="10999" max="10999" width="14.7109375" style="971" customWidth="1"/>
    <col min="11000" max="11000" width="0.42578125" style="971" customWidth="1"/>
    <col min="11001" max="11001" width="0.7109375" style="971" customWidth="1"/>
    <col min="11002" max="11002" width="21.7109375" style="971" customWidth="1"/>
    <col min="11003" max="11003" width="1.28515625" style="971" customWidth="1"/>
    <col min="11004" max="11004" width="21.140625" style="971" customWidth="1"/>
    <col min="11005" max="11209" width="11.42578125" style="971"/>
    <col min="11210" max="11210" width="0.7109375" style="971" customWidth="1"/>
    <col min="11211" max="11212" width="1.5703125" style="971" customWidth="1"/>
    <col min="11213" max="11213" width="16.42578125" style="971" customWidth="1"/>
    <col min="11214" max="11216" width="10.42578125" style="971" customWidth="1"/>
    <col min="11217" max="11217" width="8.7109375" style="971" customWidth="1"/>
    <col min="11218" max="11218" width="0.7109375" style="971" customWidth="1"/>
    <col min="11219" max="11219" width="3.140625" style="971" customWidth="1"/>
    <col min="11220" max="11220" width="1.140625" style="971" customWidth="1"/>
    <col min="11221" max="11221" width="18" style="971" customWidth="1"/>
    <col min="11222" max="11222" width="9.42578125" style="971" customWidth="1"/>
    <col min="11223" max="11223" width="8.7109375" style="971" customWidth="1"/>
    <col min="11224" max="11224" width="9.28515625" style="971" customWidth="1"/>
    <col min="11225" max="11225" width="10.140625" style="971" customWidth="1"/>
    <col min="11226" max="11226" width="5.140625" style="971" customWidth="1"/>
    <col min="11227" max="11227" width="10.140625" style="971" customWidth="1"/>
    <col min="11228" max="11228" width="6.42578125" style="971" customWidth="1"/>
    <col min="11229" max="11229" width="11.42578125" style="971"/>
    <col min="11230" max="11230" width="1.28515625" style="971" customWidth="1"/>
    <col min="11231" max="11231" width="1.42578125" style="971" customWidth="1"/>
    <col min="11232" max="11232" width="8.28515625" style="971" customWidth="1"/>
    <col min="11233" max="11233" width="11.42578125" style="971"/>
    <col min="11234" max="11235" width="10.7109375" style="971" customWidth="1"/>
    <col min="11236" max="11236" width="10.28515625" style="971" customWidth="1"/>
    <col min="11237" max="11237" width="11.28515625" style="971" customWidth="1"/>
    <col min="11238" max="11238" width="7.7109375" style="971" customWidth="1"/>
    <col min="11239" max="11239" width="10.140625" style="971" customWidth="1"/>
    <col min="11240" max="11240" width="6.5703125" style="971" customWidth="1"/>
    <col min="11241" max="11241" width="1.140625" style="971" customWidth="1"/>
    <col min="11242" max="11242" width="24.5703125" style="971" customWidth="1"/>
    <col min="11243" max="11243" width="9.85546875" style="971" customWidth="1"/>
    <col min="11244" max="11244" width="10.7109375" style="971" customWidth="1"/>
    <col min="11245" max="11245" width="10.85546875" style="971" customWidth="1"/>
    <col min="11246" max="11246" width="11.140625" style="971" customWidth="1"/>
    <col min="11247" max="11247" width="9.85546875" style="971" customWidth="1"/>
    <col min="11248" max="11248" width="1" style="971" customWidth="1"/>
    <col min="11249" max="11249" width="16.5703125" style="971" customWidth="1"/>
    <col min="11250" max="11250" width="0.5703125" style="971" customWidth="1"/>
    <col min="11251" max="11251" width="0.7109375" style="971" customWidth="1"/>
    <col min="11252" max="11252" width="27.85546875" style="971" customWidth="1"/>
    <col min="11253" max="11253" width="0.85546875" style="971" customWidth="1"/>
    <col min="11254" max="11254" width="27.42578125" style="971" customWidth="1"/>
    <col min="11255" max="11255" width="14.7109375" style="971" customWidth="1"/>
    <col min="11256" max="11256" width="0.42578125" style="971" customWidth="1"/>
    <col min="11257" max="11257" width="0.7109375" style="971" customWidth="1"/>
    <col min="11258" max="11258" width="21.7109375" style="971" customWidth="1"/>
    <col min="11259" max="11259" width="1.28515625" style="971" customWidth="1"/>
    <col min="11260" max="11260" width="21.140625" style="971" customWidth="1"/>
    <col min="11261" max="11465" width="11.42578125" style="971"/>
    <col min="11466" max="11466" width="0.7109375" style="971" customWidth="1"/>
    <col min="11467" max="11468" width="1.5703125" style="971" customWidth="1"/>
    <col min="11469" max="11469" width="16.42578125" style="971" customWidth="1"/>
    <col min="11470" max="11472" width="10.42578125" style="971" customWidth="1"/>
    <col min="11473" max="11473" width="8.7109375" style="971" customWidth="1"/>
    <col min="11474" max="11474" width="0.7109375" style="971" customWidth="1"/>
    <col min="11475" max="11475" width="3.140625" style="971" customWidth="1"/>
    <col min="11476" max="11476" width="1.140625" style="971" customWidth="1"/>
    <col min="11477" max="11477" width="18" style="971" customWidth="1"/>
    <col min="11478" max="11478" width="9.42578125" style="971" customWidth="1"/>
    <col min="11479" max="11479" width="8.7109375" style="971" customWidth="1"/>
    <col min="11480" max="11480" width="9.28515625" style="971" customWidth="1"/>
    <col min="11481" max="11481" width="10.140625" style="971" customWidth="1"/>
    <col min="11482" max="11482" width="5.140625" style="971" customWidth="1"/>
    <col min="11483" max="11483" width="10.140625" style="971" customWidth="1"/>
    <col min="11484" max="11484" width="6.42578125" style="971" customWidth="1"/>
    <col min="11485" max="11485" width="11.42578125" style="971"/>
    <col min="11486" max="11486" width="1.28515625" style="971" customWidth="1"/>
    <col min="11487" max="11487" width="1.42578125" style="971" customWidth="1"/>
    <col min="11488" max="11488" width="8.28515625" style="971" customWidth="1"/>
    <col min="11489" max="11489" width="11.42578125" style="971"/>
    <col min="11490" max="11491" width="10.7109375" style="971" customWidth="1"/>
    <col min="11492" max="11492" width="10.28515625" style="971" customWidth="1"/>
    <col min="11493" max="11493" width="11.28515625" style="971" customWidth="1"/>
    <col min="11494" max="11494" width="7.7109375" style="971" customWidth="1"/>
    <col min="11495" max="11495" width="10.140625" style="971" customWidth="1"/>
    <col min="11496" max="11496" width="6.5703125" style="971" customWidth="1"/>
    <col min="11497" max="11497" width="1.140625" style="971" customWidth="1"/>
    <col min="11498" max="11498" width="24.5703125" style="971" customWidth="1"/>
    <col min="11499" max="11499" width="9.85546875" style="971" customWidth="1"/>
    <col min="11500" max="11500" width="10.7109375" style="971" customWidth="1"/>
    <col min="11501" max="11501" width="10.85546875" style="971" customWidth="1"/>
    <col min="11502" max="11502" width="11.140625" style="971" customWidth="1"/>
    <col min="11503" max="11503" width="9.85546875" style="971" customWidth="1"/>
    <col min="11504" max="11504" width="1" style="971" customWidth="1"/>
    <col min="11505" max="11505" width="16.5703125" style="971" customWidth="1"/>
    <col min="11506" max="11506" width="0.5703125" style="971" customWidth="1"/>
    <col min="11507" max="11507" width="0.7109375" style="971" customWidth="1"/>
    <col min="11508" max="11508" width="27.85546875" style="971" customWidth="1"/>
    <col min="11509" max="11509" width="0.85546875" style="971" customWidth="1"/>
    <col min="11510" max="11510" width="27.42578125" style="971" customWidth="1"/>
    <col min="11511" max="11511" width="14.7109375" style="971" customWidth="1"/>
    <col min="11512" max="11512" width="0.42578125" style="971" customWidth="1"/>
    <col min="11513" max="11513" width="0.7109375" style="971" customWidth="1"/>
    <col min="11514" max="11514" width="21.7109375" style="971" customWidth="1"/>
    <col min="11515" max="11515" width="1.28515625" style="971" customWidth="1"/>
    <col min="11516" max="11516" width="21.140625" style="971" customWidth="1"/>
    <col min="11517" max="11721" width="11.42578125" style="971"/>
    <col min="11722" max="11722" width="0.7109375" style="971" customWidth="1"/>
    <col min="11723" max="11724" width="1.5703125" style="971" customWidth="1"/>
    <col min="11725" max="11725" width="16.42578125" style="971" customWidth="1"/>
    <col min="11726" max="11728" width="10.42578125" style="971" customWidth="1"/>
    <col min="11729" max="11729" width="8.7109375" style="971" customWidth="1"/>
    <col min="11730" max="11730" width="0.7109375" style="971" customWidth="1"/>
    <col min="11731" max="11731" width="3.140625" style="971" customWidth="1"/>
    <col min="11732" max="11732" width="1.140625" style="971" customWidth="1"/>
    <col min="11733" max="11733" width="18" style="971" customWidth="1"/>
    <col min="11734" max="11734" width="9.42578125" style="971" customWidth="1"/>
    <col min="11735" max="11735" width="8.7109375" style="971" customWidth="1"/>
    <col min="11736" max="11736" width="9.28515625" style="971" customWidth="1"/>
    <col min="11737" max="11737" width="10.140625" style="971" customWidth="1"/>
    <col min="11738" max="11738" width="5.140625" style="971" customWidth="1"/>
    <col min="11739" max="11739" width="10.140625" style="971" customWidth="1"/>
    <col min="11740" max="11740" width="6.42578125" style="971" customWidth="1"/>
    <col min="11741" max="11741" width="11.42578125" style="971"/>
    <col min="11742" max="11742" width="1.28515625" style="971" customWidth="1"/>
    <col min="11743" max="11743" width="1.42578125" style="971" customWidth="1"/>
    <col min="11744" max="11744" width="8.28515625" style="971" customWidth="1"/>
    <col min="11745" max="11745" width="11.42578125" style="971"/>
    <col min="11746" max="11747" width="10.7109375" style="971" customWidth="1"/>
    <col min="11748" max="11748" width="10.28515625" style="971" customWidth="1"/>
    <col min="11749" max="11749" width="11.28515625" style="971" customWidth="1"/>
    <col min="11750" max="11750" width="7.7109375" style="971" customWidth="1"/>
    <col min="11751" max="11751" width="10.140625" style="971" customWidth="1"/>
    <col min="11752" max="11752" width="6.5703125" style="971" customWidth="1"/>
    <col min="11753" max="11753" width="1.140625" style="971" customWidth="1"/>
    <col min="11754" max="11754" width="24.5703125" style="971" customWidth="1"/>
    <col min="11755" max="11755" width="9.85546875" style="971" customWidth="1"/>
    <col min="11756" max="11756" width="10.7109375" style="971" customWidth="1"/>
    <col min="11757" max="11757" width="10.85546875" style="971" customWidth="1"/>
    <col min="11758" max="11758" width="11.140625" style="971" customWidth="1"/>
    <col min="11759" max="11759" width="9.85546875" style="971" customWidth="1"/>
    <col min="11760" max="11760" width="1" style="971" customWidth="1"/>
    <col min="11761" max="11761" width="16.5703125" style="971" customWidth="1"/>
    <col min="11762" max="11762" width="0.5703125" style="971" customWidth="1"/>
    <col min="11763" max="11763" width="0.7109375" style="971" customWidth="1"/>
    <col min="11764" max="11764" width="27.85546875" style="971" customWidth="1"/>
    <col min="11765" max="11765" width="0.85546875" style="971" customWidth="1"/>
    <col min="11766" max="11766" width="27.42578125" style="971" customWidth="1"/>
    <col min="11767" max="11767" width="14.7109375" style="971" customWidth="1"/>
    <col min="11768" max="11768" width="0.42578125" style="971" customWidth="1"/>
    <col min="11769" max="11769" width="0.7109375" style="971" customWidth="1"/>
    <col min="11770" max="11770" width="21.7109375" style="971" customWidth="1"/>
    <col min="11771" max="11771" width="1.28515625" style="971" customWidth="1"/>
    <col min="11772" max="11772" width="21.140625" style="971" customWidth="1"/>
    <col min="11773" max="11977" width="11.42578125" style="971"/>
    <col min="11978" max="11978" width="0.7109375" style="971" customWidth="1"/>
    <col min="11979" max="11980" width="1.5703125" style="971" customWidth="1"/>
    <col min="11981" max="11981" width="16.42578125" style="971" customWidth="1"/>
    <col min="11982" max="11984" width="10.42578125" style="971" customWidth="1"/>
    <col min="11985" max="11985" width="8.7109375" style="971" customWidth="1"/>
    <col min="11986" max="11986" width="0.7109375" style="971" customWidth="1"/>
    <col min="11987" max="11987" width="3.140625" style="971" customWidth="1"/>
    <col min="11988" max="11988" width="1.140625" style="971" customWidth="1"/>
    <col min="11989" max="11989" width="18" style="971" customWidth="1"/>
    <col min="11990" max="11990" width="9.42578125" style="971" customWidth="1"/>
    <col min="11991" max="11991" width="8.7109375" style="971" customWidth="1"/>
    <col min="11992" max="11992" width="9.28515625" style="971" customWidth="1"/>
    <col min="11993" max="11993" width="10.140625" style="971" customWidth="1"/>
    <col min="11994" max="11994" width="5.140625" style="971" customWidth="1"/>
    <col min="11995" max="11995" width="10.140625" style="971" customWidth="1"/>
    <col min="11996" max="11996" width="6.42578125" style="971" customWidth="1"/>
    <col min="11997" max="11997" width="11.42578125" style="971"/>
    <col min="11998" max="11998" width="1.28515625" style="971" customWidth="1"/>
    <col min="11999" max="11999" width="1.42578125" style="971" customWidth="1"/>
    <col min="12000" max="12000" width="8.28515625" style="971" customWidth="1"/>
    <col min="12001" max="12001" width="11.42578125" style="971"/>
    <col min="12002" max="12003" width="10.7109375" style="971" customWidth="1"/>
    <col min="12004" max="12004" width="10.28515625" style="971" customWidth="1"/>
    <col min="12005" max="12005" width="11.28515625" style="971" customWidth="1"/>
    <col min="12006" max="12006" width="7.7109375" style="971" customWidth="1"/>
    <col min="12007" max="12007" width="10.140625" style="971" customWidth="1"/>
    <col min="12008" max="12008" width="6.5703125" style="971" customWidth="1"/>
    <col min="12009" max="12009" width="1.140625" style="971" customWidth="1"/>
    <col min="12010" max="12010" width="24.5703125" style="971" customWidth="1"/>
    <col min="12011" max="12011" width="9.85546875" style="971" customWidth="1"/>
    <col min="12012" max="12012" width="10.7109375" style="971" customWidth="1"/>
    <col min="12013" max="12013" width="10.85546875" style="971" customWidth="1"/>
    <col min="12014" max="12014" width="11.140625" style="971" customWidth="1"/>
    <col min="12015" max="12015" width="9.85546875" style="971" customWidth="1"/>
    <col min="12016" max="12016" width="1" style="971" customWidth="1"/>
    <col min="12017" max="12017" width="16.5703125" style="971" customWidth="1"/>
    <col min="12018" max="12018" width="0.5703125" style="971" customWidth="1"/>
    <col min="12019" max="12019" width="0.7109375" style="971" customWidth="1"/>
    <col min="12020" max="12020" width="27.85546875" style="971" customWidth="1"/>
    <col min="12021" max="12021" width="0.85546875" style="971" customWidth="1"/>
    <col min="12022" max="12022" width="27.42578125" style="971" customWidth="1"/>
    <col min="12023" max="12023" width="14.7109375" style="971" customWidth="1"/>
    <col min="12024" max="12024" width="0.42578125" style="971" customWidth="1"/>
    <col min="12025" max="12025" width="0.7109375" style="971" customWidth="1"/>
    <col min="12026" max="12026" width="21.7109375" style="971" customWidth="1"/>
    <col min="12027" max="12027" width="1.28515625" style="971" customWidth="1"/>
    <col min="12028" max="12028" width="21.140625" style="971" customWidth="1"/>
    <col min="12029" max="12233" width="11.42578125" style="971"/>
    <col min="12234" max="12234" width="0.7109375" style="971" customWidth="1"/>
    <col min="12235" max="12236" width="1.5703125" style="971" customWidth="1"/>
    <col min="12237" max="12237" width="16.42578125" style="971" customWidth="1"/>
    <col min="12238" max="12240" width="10.42578125" style="971" customWidth="1"/>
    <col min="12241" max="12241" width="8.7109375" style="971" customWidth="1"/>
    <col min="12242" max="12242" width="0.7109375" style="971" customWidth="1"/>
    <col min="12243" max="12243" width="3.140625" style="971" customWidth="1"/>
    <col min="12244" max="12244" width="1.140625" style="971" customWidth="1"/>
    <col min="12245" max="12245" width="18" style="971" customWidth="1"/>
    <col min="12246" max="12246" width="9.42578125" style="971" customWidth="1"/>
    <col min="12247" max="12247" width="8.7109375" style="971" customWidth="1"/>
    <col min="12248" max="12248" width="9.28515625" style="971" customWidth="1"/>
    <col min="12249" max="12249" width="10.140625" style="971" customWidth="1"/>
    <col min="12250" max="12250" width="5.140625" style="971" customWidth="1"/>
    <col min="12251" max="12251" width="10.140625" style="971" customWidth="1"/>
    <col min="12252" max="12252" width="6.42578125" style="971" customWidth="1"/>
    <col min="12253" max="12253" width="11.42578125" style="971"/>
    <col min="12254" max="12254" width="1.28515625" style="971" customWidth="1"/>
    <col min="12255" max="12255" width="1.42578125" style="971" customWidth="1"/>
    <col min="12256" max="12256" width="8.28515625" style="971" customWidth="1"/>
    <col min="12257" max="12257" width="11.42578125" style="971"/>
    <col min="12258" max="12259" width="10.7109375" style="971" customWidth="1"/>
    <col min="12260" max="12260" width="10.28515625" style="971" customWidth="1"/>
    <col min="12261" max="12261" width="11.28515625" style="971" customWidth="1"/>
    <col min="12262" max="12262" width="7.7109375" style="971" customWidth="1"/>
    <col min="12263" max="12263" width="10.140625" style="971" customWidth="1"/>
    <col min="12264" max="12264" width="6.5703125" style="971" customWidth="1"/>
    <col min="12265" max="12265" width="1.140625" style="971" customWidth="1"/>
    <col min="12266" max="12266" width="24.5703125" style="971" customWidth="1"/>
    <col min="12267" max="12267" width="9.85546875" style="971" customWidth="1"/>
    <col min="12268" max="12268" width="10.7109375" style="971" customWidth="1"/>
    <col min="12269" max="12269" width="10.85546875" style="971" customWidth="1"/>
    <col min="12270" max="12270" width="11.140625" style="971" customWidth="1"/>
    <col min="12271" max="12271" width="9.85546875" style="971" customWidth="1"/>
    <col min="12272" max="12272" width="1" style="971" customWidth="1"/>
    <col min="12273" max="12273" width="16.5703125" style="971" customWidth="1"/>
    <col min="12274" max="12274" width="0.5703125" style="971" customWidth="1"/>
    <col min="12275" max="12275" width="0.7109375" style="971" customWidth="1"/>
    <col min="12276" max="12276" width="27.85546875" style="971" customWidth="1"/>
    <col min="12277" max="12277" width="0.85546875" style="971" customWidth="1"/>
    <col min="12278" max="12278" width="27.42578125" style="971" customWidth="1"/>
    <col min="12279" max="12279" width="14.7109375" style="971" customWidth="1"/>
    <col min="12280" max="12280" width="0.42578125" style="971" customWidth="1"/>
    <col min="12281" max="12281" width="0.7109375" style="971" customWidth="1"/>
    <col min="12282" max="12282" width="21.7109375" style="971" customWidth="1"/>
    <col min="12283" max="12283" width="1.28515625" style="971" customWidth="1"/>
    <col min="12284" max="12284" width="21.140625" style="971" customWidth="1"/>
    <col min="12285" max="12489" width="11.42578125" style="971"/>
    <col min="12490" max="12490" width="0.7109375" style="971" customWidth="1"/>
    <col min="12491" max="12492" width="1.5703125" style="971" customWidth="1"/>
    <col min="12493" max="12493" width="16.42578125" style="971" customWidth="1"/>
    <col min="12494" max="12496" width="10.42578125" style="971" customWidth="1"/>
    <col min="12497" max="12497" width="8.7109375" style="971" customWidth="1"/>
    <col min="12498" max="12498" width="0.7109375" style="971" customWidth="1"/>
    <col min="12499" max="12499" width="3.140625" style="971" customWidth="1"/>
    <col min="12500" max="12500" width="1.140625" style="971" customWidth="1"/>
    <col min="12501" max="12501" width="18" style="971" customWidth="1"/>
    <col min="12502" max="12502" width="9.42578125" style="971" customWidth="1"/>
    <col min="12503" max="12503" width="8.7109375" style="971" customWidth="1"/>
    <col min="12504" max="12504" width="9.28515625" style="971" customWidth="1"/>
    <col min="12505" max="12505" width="10.140625" style="971" customWidth="1"/>
    <col min="12506" max="12506" width="5.140625" style="971" customWidth="1"/>
    <col min="12507" max="12507" width="10.140625" style="971" customWidth="1"/>
    <col min="12508" max="12508" width="6.42578125" style="971" customWidth="1"/>
    <col min="12509" max="12509" width="11.42578125" style="971"/>
    <col min="12510" max="12510" width="1.28515625" style="971" customWidth="1"/>
    <col min="12511" max="12511" width="1.42578125" style="971" customWidth="1"/>
    <col min="12512" max="12512" width="8.28515625" style="971" customWidth="1"/>
    <col min="12513" max="12513" width="11.42578125" style="971"/>
    <col min="12514" max="12515" width="10.7109375" style="971" customWidth="1"/>
    <col min="12516" max="12516" width="10.28515625" style="971" customWidth="1"/>
    <col min="12517" max="12517" width="11.28515625" style="971" customWidth="1"/>
    <col min="12518" max="12518" width="7.7109375" style="971" customWidth="1"/>
    <col min="12519" max="12519" width="10.140625" style="971" customWidth="1"/>
    <col min="12520" max="12520" width="6.5703125" style="971" customWidth="1"/>
    <col min="12521" max="12521" width="1.140625" style="971" customWidth="1"/>
    <col min="12522" max="12522" width="24.5703125" style="971" customWidth="1"/>
    <col min="12523" max="12523" width="9.85546875" style="971" customWidth="1"/>
    <col min="12524" max="12524" width="10.7109375" style="971" customWidth="1"/>
    <col min="12525" max="12525" width="10.85546875" style="971" customWidth="1"/>
    <col min="12526" max="12526" width="11.140625" style="971" customWidth="1"/>
    <col min="12527" max="12527" width="9.85546875" style="971" customWidth="1"/>
    <col min="12528" max="12528" width="1" style="971" customWidth="1"/>
    <col min="12529" max="12529" width="16.5703125" style="971" customWidth="1"/>
    <col min="12530" max="12530" width="0.5703125" style="971" customWidth="1"/>
    <col min="12531" max="12531" width="0.7109375" style="971" customWidth="1"/>
    <col min="12532" max="12532" width="27.85546875" style="971" customWidth="1"/>
    <col min="12533" max="12533" width="0.85546875" style="971" customWidth="1"/>
    <col min="12534" max="12534" width="27.42578125" style="971" customWidth="1"/>
    <col min="12535" max="12535" width="14.7109375" style="971" customWidth="1"/>
    <col min="12536" max="12536" width="0.42578125" style="971" customWidth="1"/>
    <col min="12537" max="12537" width="0.7109375" style="971" customWidth="1"/>
    <col min="12538" max="12538" width="21.7109375" style="971" customWidth="1"/>
    <col min="12539" max="12539" width="1.28515625" style="971" customWidth="1"/>
    <col min="12540" max="12540" width="21.140625" style="971" customWidth="1"/>
    <col min="12541" max="12745" width="11.42578125" style="971"/>
    <col min="12746" max="12746" width="0.7109375" style="971" customWidth="1"/>
    <col min="12747" max="12748" width="1.5703125" style="971" customWidth="1"/>
    <col min="12749" max="12749" width="16.42578125" style="971" customWidth="1"/>
    <col min="12750" max="12752" width="10.42578125" style="971" customWidth="1"/>
    <col min="12753" max="12753" width="8.7109375" style="971" customWidth="1"/>
    <col min="12754" max="12754" width="0.7109375" style="971" customWidth="1"/>
    <col min="12755" max="12755" width="3.140625" style="971" customWidth="1"/>
    <col min="12756" max="12756" width="1.140625" style="971" customWidth="1"/>
    <col min="12757" max="12757" width="18" style="971" customWidth="1"/>
    <col min="12758" max="12758" width="9.42578125" style="971" customWidth="1"/>
    <col min="12759" max="12759" width="8.7109375" style="971" customWidth="1"/>
    <col min="12760" max="12760" width="9.28515625" style="971" customWidth="1"/>
    <col min="12761" max="12761" width="10.140625" style="971" customWidth="1"/>
    <col min="12762" max="12762" width="5.140625" style="971" customWidth="1"/>
    <col min="12763" max="12763" width="10.140625" style="971" customWidth="1"/>
    <col min="12764" max="12764" width="6.42578125" style="971" customWidth="1"/>
    <col min="12765" max="12765" width="11.42578125" style="971"/>
    <col min="12766" max="12766" width="1.28515625" style="971" customWidth="1"/>
    <col min="12767" max="12767" width="1.42578125" style="971" customWidth="1"/>
    <col min="12768" max="12768" width="8.28515625" style="971" customWidth="1"/>
    <col min="12769" max="12769" width="11.42578125" style="971"/>
    <col min="12770" max="12771" width="10.7109375" style="971" customWidth="1"/>
    <col min="12772" max="12772" width="10.28515625" style="971" customWidth="1"/>
    <col min="12773" max="12773" width="11.28515625" style="971" customWidth="1"/>
    <col min="12774" max="12774" width="7.7109375" style="971" customWidth="1"/>
    <col min="12775" max="12775" width="10.140625" style="971" customWidth="1"/>
    <col min="12776" max="12776" width="6.5703125" style="971" customWidth="1"/>
    <col min="12777" max="12777" width="1.140625" style="971" customWidth="1"/>
    <col min="12778" max="12778" width="24.5703125" style="971" customWidth="1"/>
    <col min="12779" max="12779" width="9.85546875" style="971" customWidth="1"/>
    <col min="12780" max="12780" width="10.7109375" style="971" customWidth="1"/>
    <col min="12781" max="12781" width="10.85546875" style="971" customWidth="1"/>
    <col min="12782" max="12782" width="11.140625" style="971" customWidth="1"/>
    <col min="12783" max="12783" width="9.85546875" style="971" customWidth="1"/>
    <col min="12784" max="12784" width="1" style="971" customWidth="1"/>
    <col min="12785" max="12785" width="16.5703125" style="971" customWidth="1"/>
    <col min="12786" max="12786" width="0.5703125" style="971" customWidth="1"/>
    <col min="12787" max="12787" width="0.7109375" style="971" customWidth="1"/>
    <col min="12788" max="12788" width="27.85546875" style="971" customWidth="1"/>
    <col min="12789" max="12789" width="0.85546875" style="971" customWidth="1"/>
    <col min="12790" max="12790" width="27.42578125" style="971" customWidth="1"/>
    <col min="12791" max="12791" width="14.7109375" style="971" customWidth="1"/>
    <col min="12792" max="12792" width="0.42578125" style="971" customWidth="1"/>
    <col min="12793" max="12793" width="0.7109375" style="971" customWidth="1"/>
    <col min="12794" max="12794" width="21.7109375" style="971" customWidth="1"/>
    <col min="12795" max="12795" width="1.28515625" style="971" customWidth="1"/>
    <col min="12796" max="12796" width="21.140625" style="971" customWidth="1"/>
    <col min="12797" max="13001" width="11.42578125" style="971"/>
    <col min="13002" max="13002" width="0.7109375" style="971" customWidth="1"/>
    <col min="13003" max="13004" width="1.5703125" style="971" customWidth="1"/>
    <col min="13005" max="13005" width="16.42578125" style="971" customWidth="1"/>
    <col min="13006" max="13008" width="10.42578125" style="971" customWidth="1"/>
    <col min="13009" max="13009" width="8.7109375" style="971" customWidth="1"/>
    <col min="13010" max="13010" width="0.7109375" style="971" customWidth="1"/>
    <col min="13011" max="13011" width="3.140625" style="971" customWidth="1"/>
    <col min="13012" max="13012" width="1.140625" style="971" customWidth="1"/>
    <col min="13013" max="13013" width="18" style="971" customWidth="1"/>
    <col min="13014" max="13014" width="9.42578125" style="971" customWidth="1"/>
    <col min="13015" max="13015" width="8.7109375" style="971" customWidth="1"/>
    <col min="13016" max="13016" width="9.28515625" style="971" customWidth="1"/>
    <col min="13017" max="13017" width="10.140625" style="971" customWidth="1"/>
    <col min="13018" max="13018" width="5.140625" style="971" customWidth="1"/>
    <col min="13019" max="13019" width="10.140625" style="971" customWidth="1"/>
    <col min="13020" max="13020" width="6.42578125" style="971" customWidth="1"/>
    <col min="13021" max="13021" width="11.42578125" style="971"/>
    <col min="13022" max="13022" width="1.28515625" style="971" customWidth="1"/>
    <col min="13023" max="13023" width="1.42578125" style="971" customWidth="1"/>
    <col min="13024" max="13024" width="8.28515625" style="971" customWidth="1"/>
    <col min="13025" max="13025" width="11.42578125" style="971"/>
    <col min="13026" max="13027" width="10.7109375" style="971" customWidth="1"/>
    <col min="13028" max="13028" width="10.28515625" style="971" customWidth="1"/>
    <col min="13029" max="13029" width="11.28515625" style="971" customWidth="1"/>
    <col min="13030" max="13030" width="7.7109375" style="971" customWidth="1"/>
    <col min="13031" max="13031" width="10.140625" style="971" customWidth="1"/>
    <col min="13032" max="13032" width="6.5703125" style="971" customWidth="1"/>
    <col min="13033" max="13033" width="1.140625" style="971" customWidth="1"/>
    <col min="13034" max="13034" width="24.5703125" style="971" customWidth="1"/>
    <col min="13035" max="13035" width="9.85546875" style="971" customWidth="1"/>
    <col min="13036" max="13036" width="10.7109375" style="971" customWidth="1"/>
    <col min="13037" max="13037" width="10.85546875" style="971" customWidth="1"/>
    <col min="13038" max="13038" width="11.140625" style="971" customWidth="1"/>
    <col min="13039" max="13039" width="9.85546875" style="971" customWidth="1"/>
    <col min="13040" max="13040" width="1" style="971" customWidth="1"/>
    <col min="13041" max="13041" width="16.5703125" style="971" customWidth="1"/>
    <col min="13042" max="13042" width="0.5703125" style="971" customWidth="1"/>
    <col min="13043" max="13043" width="0.7109375" style="971" customWidth="1"/>
    <col min="13044" max="13044" width="27.85546875" style="971" customWidth="1"/>
    <col min="13045" max="13045" width="0.85546875" style="971" customWidth="1"/>
    <col min="13046" max="13046" width="27.42578125" style="971" customWidth="1"/>
    <col min="13047" max="13047" width="14.7109375" style="971" customWidth="1"/>
    <col min="13048" max="13048" width="0.42578125" style="971" customWidth="1"/>
    <col min="13049" max="13049" width="0.7109375" style="971" customWidth="1"/>
    <col min="13050" max="13050" width="21.7109375" style="971" customWidth="1"/>
    <col min="13051" max="13051" width="1.28515625" style="971" customWidth="1"/>
    <col min="13052" max="13052" width="21.140625" style="971" customWidth="1"/>
    <col min="13053" max="13257" width="11.42578125" style="971"/>
    <col min="13258" max="13258" width="0.7109375" style="971" customWidth="1"/>
    <col min="13259" max="13260" width="1.5703125" style="971" customWidth="1"/>
    <col min="13261" max="13261" width="16.42578125" style="971" customWidth="1"/>
    <col min="13262" max="13264" width="10.42578125" style="971" customWidth="1"/>
    <col min="13265" max="13265" width="8.7109375" style="971" customWidth="1"/>
    <col min="13266" max="13266" width="0.7109375" style="971" customWidth="1"/>
    <col min="13267" max="13267" width="3.140625" style="971" customWidth="1"/>
    <col min="13268" max="13268" width="1.140625" style="971" customWidth="1"/>
    <col min="13269" max="13269" width="18" style="971" customWidth="1"/>
    <col min="13270" max="13270" width="9.42578125" style="971" customWidth="1"/>
    <col min="13271" max="13271" width="8.7109375" style="971" customWidth="1"/>
    <col min="13272" max="13272" width="9.28515625" style="971" customWidth="1"/>
    <col min="13273" max="13273" width="10.140625" style="971" customWidth="1"/>
    <col min="13274" max="13274" width="5.140625" style="971" customWidth="1"/>
    <col min="13275" max="13275" width="10.140625" style="971" customWidth="1"/>
    <col min="13276" max="13276" width="6.42578125" style="971" customWidth="1"/>
    <col min="13277" max="13277" width="11.42578125" style="971"/>
    <col min="13278" max="13278" width="1.28515625" style="971" customWidth="1"/>
    <col min="13279" max="13279" width="1.42578125" style="971" customWidth="1"/>
    <col min="13280" max="13280" width="8.28515625" style="971" customWidth="1"/>
    <col min="13281" max="13281" width="11.42578125" style="971"/>
    <col min="13282" max="13283" width="10.7109375" style="971" customWidth="1"/>
    <col min="13284" max="13284" width="10.28515625" style="971" customWidth="1"/>
    <col min="13285" max="13285" width="11.28515625" style="971" customWidth="1"/>
    <col min="13286" max="13286" width="7.7109375" style="971" customWidth="1"/>
    <col min="13287" max="13287" width="10.140625" style="971" customWidth="1"/>
    <col min="13288" max="13288" width="6.5703125" style="971" customWidth="1"/>
    <col min="13289" max="13289" width="1.140625" style="971" customWidth="1"/>
    <col min="13290" max="13290" width="24.5703125" style="971" customWidth="1"/>
    <col min="13291" max="13291" width="9.85546875" style="971" customWidth="1"/>
    <col min="13292" max="13292" width="10.7109375" style="971" customWidth="1"/>
    <col min="13293" max="13293" width="10.85546875" style="971" customWidth="1"/>
    <col min="13294" max="13294" width="11.140625" style="971" customWidth="1"/>
    <col min="13295" max="13295" width="9.85546875" style="971" customWidth="1"/>
    <col min="13296" max="13296" width="1" style="971" customWidth="1"/>
    <col min="13297" max="13297" width="16.5703125" style="971" customWidth="1"/>
    <col min="13298" max="13298" width="0.5703125" style="971" customWidth="1"/>
    <col min="13299" max="13299" width="0.7109375" style="971" customWidth="1"/>
    <col min="13300" max="13300" width="27.85546875" style="971" customWidth="1"/>
    <col min="13301" max="13301" width="0.85546875" style="971" customWidth="1"/>
    <col min="13302" max="13302" width="27.42578125" style="971" customWidth="1"/>
    <col min="13303" max="13303" width="14.7109375" style="971" customWidth="1"/>
    <col min="13304" max="13304" width="0.42578125" style="971" customWidth="1"/>
    <col min="13305" max="13305" width="0.7109375" style="971" customWidth="1"/>
    <col min="13306" max="13306" width="21.7109375" style="971" customWidth="1"/>
    <col min="13307" max="13307" width="1.28515625" style="971" customWidth="1"/>
    <col min="13308" max="13308" width="21.140625" style="971" customWidth="1"/>
    <col min="13309" max="13513" width="11.42578125" style="971"/>
    <col min="13514" max="13514" width="0.7109375" style="971" customWidth="1"/>
    <col min="13515" max="13516" width="1.5703125" style="971" customWidth="1"/>
    <col min="13517" max="13517" width="16.42578125" style="971" customWidth="1"/>
    <col min="13518" max="13520" width="10.42578125" style="971" customWidth="1"/>
    <col min="13521" max="13521" width="8.7109375" style="971" customWidth="1"/>
    <col min="13522" max="13522" width="0.7109375" style="971" customWidth="1"/>
    <col min="13523" max="13523" width="3.140625" style="971" customWidth="1"/>
    <col min="13524" max="13524" width="1.140625" style="971" customWidth="1"/>
    <col min="13525" max="13525" width="18" style="971" customWidth="1"/>
    <col min="13526" max="13526" width="9.42578125" style="971" customWidth="1"/>
    <col min="13527" max="13527" width="8.7109375" style="971" customWidth="1"/>
    <col min="13528" max="13528" width="9.28515625" style="971" customWidth="1"/>
    <col min="13529" max="13529" width="10.140625" style="971" customWidth="1"/>
    <col min="13530" max="13530" width="5.140625" style="971" customWidth="1"/>
    <col min="13531" max="13531" width="10.140625" style="971" customWidth="1"/>
    <col min="13532" max="13532" width="6.42578125" style="971" customWidth="1"/>
    <col min="13533" max="13533" width="11.42578125" style="971"/>
    <col min="13534" max="13534" width="1.28515625" style="971" customWidth="1"/>
    <col min="13535" max="13535" width="1.42578125" style="971" customWidth="1"/>
    <col min="13536" max="13536" width="8.28515625" style="971" customWidth="1"/>
    <col min="13537" max="13537" width="11.42578125" style="971"/>
    <col min="13538" max="13539" width="10.7109375" style="971" customWidth="1"/>
    <col min="13540" max="13540" width="10.28515625" style="971" customWidth="1"/>
    <col min="13541" max="13541" width="11.28515625" style="971" customWidth="1"/>
    <col min="13542" max="13542" width="7.7109375" style="971" customWidth="1"/>
    <col min="13543" max="13543" width="10.140625" style="971" customWidth="1"/>
    <col min="13544" max="13544" width="6.5703125" style="971" customWidth="1"/>
    <col min="13545" max="13545" width="1.140625" style="971" customWidth="1"/>
    <col min="13546" max="13546" width="24.5703125" style="971" customWidth="1"/>
    <col min="13547" max="13547" width="9.85546875" style="971" customWidth="1"/>
    <col min="13548" max="13548" width="10.7109375" style="971" customWidth="1"/>
    <col min="13549" max="13549" width="10.85546875" style="971" customWidth="1"/>
    <col min="13550" max="13550" width="11.140625" style="971" customWidth="1"/>
    <col min="13551" max="13551" width="9.85546875" style="971" customWidth="1"/>
    <col min="13552" max="13552" width="1" style="971" customWidth="1"/>
    <col min="13553" max="13553" width="16.5703125" style="971" customWidth="1"/>
    <col min="13554" max="13554" width="0.5703125" style="971" customWidth="1"/>
    <col min="13555" max="13555" width="0.7109375" style="971" customWidth="1"/>
    <col min="13556" max="13556" width="27.85546875" style="971" customWidth="1"/>
    <col min="13557" max="13557" width="0.85546875" style="971" customWidth="1"/>
    <col min="13558" max="13558" width="27.42578125" style="971" customWidth="1"/>
    <col min="13559" max="13559" width="14.7109375" style="971" customWidth="1"/>
    <col min="13560" max="13560" width="0.42578125" style="971" customWidth="1"/>
    <col min="13561" max="13561" width="0.7109375" style="971" customWidth="1"/>
    <col min="13562" max="13562" width="21.7109375" style="971" customWidth="1"/>
    <col min="13563" max="13563" width="1.28515625" style="971" customWidth="1"/>
    <col min="13564" max="13564" width="21.140625" style="971" customWidth="1"/>
    <col min="13565" max="13769" width="11.42578125" style="971"/>
    <col min="13770" max="13770" width="0.7109375" style="971" customWidth="1"/>
    <col min="13771" max="13772" width="1.5703125" style="971" customWidth="1"/>
    <col min="13773" max="13773" width="16.42578125" style="971" customWidth="1"/>
    <col min="13774" max="13776" width="10.42578125" style="971" customWidth="1"/>
    <col min="13777" max="13777" width="8.7109375" style="971" customWidth="1"/>
    <col min="13778" max="13778" width="0.7109375" style="971" customWidth="1"/>
    <col min="13779" max="13779" width="3.140625" style="971" customWidth="1"/>
    <col min="13780" max="13780" width="1.140625" style="971" customWidth="1"/>
    <col min="13781" max="13781" width="18" style="971" customWidth="1"/>
    <col min="13782" max="13782" width="9.42578125" style="971" customWidth="1"/>
    <col min="13783" max="13783" width="8.7109375" style="971" customWidth="1"/>
    <col min="13784" max="13784" width="9.28515625" style="971" customWidth="1"/>
    <col min="13785" max="13785" width="10.140625" style="971" customWidth="1"/>
    <col min="13786" max="13786" width="5.140625" style="971" customWidth="1"/>
    <col min="13787" max="13787" width="10.140625" style="971" customWidth="1"/>
    <col min="13788" max="13788" width="6.42578125" style="971" customWidth="1"/>
    <col min="13789" max="13789" width="11.42578125" style="971"/>
    <col min="13790" max="13790" width="1.28515625" style="971" customWidth="1"/>
    <col min="13791" max="13791" width="1.42578125" style="971" customWidth="1"/>
    <col min="13792" max="13792" width="8.28515625" style="971" customWidth="1"/>
    <col min="13793" max="13793" width="11.42578125" style="971"/>
    <col min="13794" max="13795" width="10.7109375" style="971" customWidth="1"/>
    <col min="13796" max="13796" width="10.28515625" style="971" customWidth="1"/>
    <col min="13797" max="13797" width="11.28515625" style="971" customWidth="1"/>
    <col min="13798" max="13798" width="7.7109375" style="971" customWidth="1"/>
    <col min="13799" max="13799" width="10.140625" style="971" customWidth="1"/>
    <col min="13800" max="13800" width="6.5703125" style="971" customWidth="1"/>
    <col min="13801" max="13801" width="1.140625" style="971" customWidth="1"/>
    <col min="13802" max="13802" width="24.5703125" style="971" customWidth="1"/>
    <col min="13803" max="13803" width="9.85546875" style="971" customWidth="1"/>
    <col min="13804" max="13804" width="10.7109375" style="971" customWidth="1"/>
    <col min="13805" max="13805" width="10.85546875" style="971" customWidth="1"/>
    <col min="13806" max="13806" width="11.140625" style="971" customWidth="1"/>
    <col min="13807" max="13807" width="9.85546875" style="971" customWidth="1"/>
    <col min="13808" max="13808" width="1" style="971" customWidth="1"/>
    <col min="13809" max="13809" width="16.5703125" style="971" customWidth="1"/>
    <col min="13810" max="13810" width="0.5703125" style="971" customWidth="1"/>
    <col min="13811" max="13811" width="0.7109375" style="971" customWidth="1"/>
    <col min="13812" max="13812" width="27.85546875" style="971" customWidth="1"/>
    <col min="13813" max="13813" width="0.85546875" style="971" customWidth="1"/>
    <col min="13814" max="13814" width="27.42578125" style="971" customWidth="1"/>
    <col min="13815" max="13815" width="14.7109375" style="971" customWidth="1"/>
    <col min="13816" max="13816" width="0.42578125" style="971" customWidth="1"/>
    <col min="13817" max="13817" width="0.7109375" style="971" customWidth="1"/>
    <col min="13818" max="13818" width="21.7109375" style="971" customWidth="1"/>
    <col min="13819" max="13819" width="1.28515625" style="971" customWidth="1"/>
    <col min="13820" max="13820" width="21.140625" style="971" customWidth="1"/>
    <col min="13821" max="14025" width="11.42578125" style="971"/>
    <col min="14026" max="14026" width="0.7109375" style="971" customWidth="1"/>
    <col min="14027" max="14028" width="1.5703125" style="971" customWidth="1"/>
    <col min="14029" max="14029" width="16.42578125" style="971" customWidth="1"/>
    <col min="14030" max="14032" width="10.42578125" style="971" customWidth="1"/>
    <col min="14033" max="14033" width="8.7109375" style="971" customWidth="1"/>
    <col min="14034" max="14034" width="0.7109375" style="971" customWidth="1"/>
    <col min="14035" max="14035" width="3.140625" style="971" customWidth="1"/>
    <col min="14036" max="14036" width="1.140625" style="971" customWidth="1"/>
    <col min="14037" max="14037" width="18" style="971" customWidth="1"/>
    <col min="14038" max="14038" width="9.42578125" style="971" customWidth="1"/>
    <col min="14039" max="14039" width="8.7109375" style="971" customWidth="1"/>
    <col min="14040" max="14040" width="9.28515625" style="971" customWidth="1"/>
    <col min="14041" max="14041" width="10.140625" style="971" customWidth="1"/>
    <col min="14042" max="14042" width="5.140625" style="971" customWidth="1"/>
    <col min="14043" max="14043" width="10.140625" style="971" customWidth="1"/>
    <col min="14044" max="14044" width="6.42578125" style="971" customWidth="1"/>
    <col min="14045" max="14045" width="11.42578125" style="971"/>
    <col min="14046" max="14046" width="1.28515625" style="971" customWidth="1"/>
    <col min="14047" max="14047" width="1.42578125" style="971" customWidth="1"/>
    <col min="14048" max="14048" width="8.28515625" style="971" customWidth="1"/>
    <col min="14049" max="14049" width="11.42578125" style="971"/>
    <col min="14050" max="14051" width="10.7109375" style="971" customWidth="1"/>
    <col min="14052" max="14052" width="10.28515625" style="971" customWidth="1"/>
    <col min="14053" max="14053" width="11.28515625" style="971" customWidth="1"/>
    <col min="14054" max="14054" width="7.7109375" style="971" customWidth="1"/>
    <col min="14055" max="14055" width="10.140625" style="971" customWidth="1"/>
    <col min="14056" max="14056" width="6.5703125" style="971" customWidth="1"/>
    <col min="14057" max="14057" width="1.140625" style="971" customWidth="1"/>
    <col min="14058" max="14058" width="24.5703125" style="971" customWidth="1"/>
    <col min="14059" max="14059" width="9.85546875" style="971" customWidth="1"/>
    <col min="14060" max="14060" width="10.7109375" style="971" customWidth="1"/>
    <col min="14061" max="14061" width="10.85546875" style="971" customWidth="1"/>
    <col min="14062" max="14062" width="11.140625" style="971" customWidth="1"/>
    <col min="14063" max="14063" width="9.85546875" style="971" customWidth="1"/>
    <col min="14064" max="14064" width="1" style="971" customWidth="1"/>
    <col min="14065" max="14065" width="16.5703125" style="971" customWidth="1"/>
    <col min="14066" max="14066" width="0.5703125" style="971" customWidth="1"/>
    <col min="14067" max="14067" width="0.7109375" style="971" customWidth="1"/>
    <col min="14068" max="14068" width="27.85546875" style="971" customWidth="1"/>
    <col min="14069" max="14069" width="0.85546875" style="971" customWidth="1"/>
    <col min="14070" max="14070" width="27.42578125" style="971" customWidth="1"/>
    <col min="14071" max="14071" width="14.7109375" style="971" customWidth="1"/>
    <col min="14072" max="14072" width="0.42578125" style="971" customWidth="1"/>
    <col min="14073" max="14073" width="0.7109375" style="971" customWidth="1"/>
    <col min="14074" max="14074" width="21.7109375" style="971" customWidth="1"/>
    <col min="14075" max="14075" width="1.28515625" style="971" customWidth="1"/>
    <col min="14076" max="14076" width="21.140625" style="971" customWidth="1"/>
    <col min="14077" max="14281" width="11.42578125" style="971"/>
    <col min="14282" max="14282" width="0.7109375" style="971" customWidth="1"/>
    <col min="14283" max="14284" width="1.5703125" style="971" customWidth="1"/>
    <col min="14285" max="14285" width="16.42578125" style="971" customWidth="1"/>
    <col min="14286" max="14288" width="10.42578125" style="971" customWidth="1"/>
    <col min="14289" max="14289" width="8.7109375" style="971" customWidth="1"/>
    <col min="14290" max="14290" width="0.7109375" style="971" customWidth="1"/>
    <col min="14291" max="14291" width="3.140625" style="971" customWidth="1"/>
    <col min="14292" max="14292" width="1.140625" style="971" customWidth="1"/>
    <col min="14293" max="14293" width="18" style="971" customWidth="1"/>
    <col min="14294" max="14294" width="9.42578125" style="971" customWidth="1"/>
    <col min="14295" max="14295" width="8.7109375" style="971" customWidth="1"/>
    <col min="14296" max="14296" width="9.28515625" style="971" customWidth="1"/>
    <col min="14297" max="14297" width="10.140625" style="971" customWidth="1"/>
    <col min="14298" max="14298" width="5.140625" style="971" customWidth="1"/>
    <col min="14299" max="14299" width="10.140625" style="971" customWidth="1"/>
    <col min="14300" max="14300" width="6.42578125" style="971" customWidth="1"/>
    <col min="14301" max="14301" width="11.42578125" style="971"/>
    <col min="14302" max="14302" width="1.28515625" style="971" customWidth="1"/>
    <col min="14303" max="14303" width="1.42578125" style="971" customWidth="1"/>
    <col min="14304" max="14304" width="8.28515625" style="971" customWidth="1"/>
    <col min="14305" max="14305" width="11.42578125" style="971"/>
    <col min="14306" max="14307" width="10.7109375" style="971" customWidth="1"/>
    <col min="14308" max="14308" width="10.28515625" style="971" customWidth="1"/>
    <col min="14309" max="14309" width="11.28515625" style="971" customWidth="1"/>
    <col min="14310" max="14310" width="7.7109375" style="971" customWidth="1"/>
    <col min="14311" max="14311" width="10.140625" style="971" customWidth="1"/>
    <col min="14312" max="14312" width="6.5703125" style="971" customWidth="1"/>
    <col min="14313" max="14313" width="1.140625" style="971" customWidth="1"/>
    <col min="14314" max="14314" width="24.5703125" style="971" customWidth="1"/>
    <col min="14315" max="14315" width="9.85546875" style="971" customWidth="1"/>
    <col min="14316" max="14316" width="10.7109375" style="971" customWidth="1"/>
    <col min="14317" max="14317" width="10.85546875" style="971" customWidth="1"/>
    <col min="14318" max="14318" width="11.140625" style="971" customWidth="1"/>
    <col min="14319" max="14319" width="9.85546875" style="971" customWidth="1"/>
    <col min="14320" max="14320" width="1" style="971" customWidth="1"/>
    <col min="14321" max="14321" width="16.5703125" style="971" customWidth="1"/>
    <col min="14322" max="14322" width="0.5703125" style="971" customWidth="1"/>
    <col min="14323" max="14323" width="0.7109375" style="971" customWidth="1"/>
    <col min="14324" max="14324" width="27.85546875" style="971" customWidth="1"/>
    <col min="14325" max="14325" width="0.85546875" style="971" customWidth="1"/>
    <col min="14326" max="14326" width="27.42578125" style="971" customWidth="1"/>
    <col min="14327" max="14327" width="14.7109375" style="971" customWidth="1"/>
    <col min="14328" max="14328" width="0.42578125" style="971" customWidth="1"/>
    <col min="14329" max="14329" width="0.7109375" style="971" customWidth="1"/>
    <col min="14330" max="14330" width="21.7109375" style="971" customWidth="1"/>
    <col min="14331" max="14331" width="1.28515625" style="971" customWidth="1"/>
    <col min="14332" max="14332" width="21.140625" style="971" customWidth="1"/>
    <col min="14333" max="14537" width="11.42578125" style="971"/>
    <col min="14538" max="14538" width="0.7109375" style="971" customWidth="1"/>
    <col min="14539" max="14540" width="1.5703125" style="971" customWidth="1"/>
    <col min="14541" max="14541" width="16.42578125" style="971" customWidth="1"/>
    <col min="14542" max="14544" width="10.42578125" style="971" customWidth="1"/>
    <col min="14545" max="14545" width="8.7109375" style="971" customWidth="1"/>
    <col min="14546" max="14546" width="0.7109375" style="971" customWidth="1"/>
    <col min="14547" max="14547" width="3.140625" style="971" customWidth="1"/>
    <col min="14548" max="14548" width="1.140625" style="971" customWidth="1"/>
    <col min="14549" max="14549" width="18" style="971" customWidth="1"/>
    <col min="14550" max="14550" width="9.42578125" style="971" customWidth="1"/>
    <col min="14551" max="14551" width="8.7109375" style="971" customWidth="1"/>
    <col min="14552" max="14552" width="9.28515625" style="971" customWidth="1"/>
    <col min="14553" max="14553" width="10.140625" style="971" customWidth="1"/>
    <col min="14554" max="14554" width="5.140625" style="971" customWidth="1"/>
    <col min="14555" max="14555" width="10.140625" style="971" customWidth="1"/>
    <col min="14556" max="14556" width="6.42578125" style="971" customWidth="1"/>
    <col min="14557" max="14557" width="11.42578125" style="971"/>
    <col min="14558" max="14558" width="1.28515625" style="971" customWidth="1"/>
    <col min="14559" max="14559" width="1.42578125" style="971" customWidth="1"/>
    <col min="14560" max="14560" width="8.28515625" style="971" customWidth="1"/>
    <col min="14561" max="14561" width="11.42578125" style="971"/>
    <col min="14562" max="14563" width="10.7109375" style="971" customWidth="1"/>
    <col min="14564" max="14564" width="10.28515625" style="971" customWidth="1"/>
    <col min="14565" max="14565" width="11.28515625" style="971" customWidth="1"/>
    <col min="14566" max="14566" width="7.7109375" style="971" customWidth="1"/>
    <col min="14567" max="14567" width="10.140625" style="971" customWidth="1"/>
    <col min="14568" max="14568" width="6.5703125" style="971" customWidth="1"/>
    <col min="14569" max="14569" width="1.140625" style="971" customWidth="1"/>
    <col min="14570" max="14570" width="24.5703125" style="971" customWidth="1"/>
    <col min="14571" max="14571" width="9.85546875" style="971" customWidth="1"/>
    <col min="14572" max="14572" width="10.7109375" style="971" customWidth="1"/>
    <col min="14573" max="14573" width="10.85546875" style="971" customWidth="1"/>
    <col min="14574" max="14574" width="11.140625" style="971" customWidth="1"/>
    <col min="14575" max="14575" width="9.85546875" style="971" customWidth="1"/>
    <col min="14576" max="14576" width="1" style="971" customWidth="1"/>
    <col min="14577" max="14577" width="16.5703125" style="971" customWidth="1"/>
    <col min="14578" max="14578" width="0.5703125" style="971" customWidth="1"/>
    <col min="14579" max="14579" width="0.7109375" style="971" customWidth="1"/>
    <col min="14580" max="14580" width="27.85546875" style="971" customWidth="1"/>
    <col min="14581" max="14581" width="0.85546875" style="971" customWidth="1"/>
    <col min="14582" max="14582" width="27.42578125" style="971" customWidth="1"/>
    <col min="14583" max="14583" width="14.7109375" style="971" customWidth="1"/>
    <col min="14584" max="14584" width="0.42578125" style="971" customWidth="1"/>
    <col min="14585" max="14585" width="0.7109375" style="971" customWidth="1"/>
    <col min="14586" max="14586" width="21.7109375" style="971" customWidth="1"/>
    <col min="14587" max="14587" width="1.28515625" style="971" customWidth="1"/>
    <col min="14588" max="14588" width="21.140625" style="971" customWidth="1"/>
    <col min="14589" max="14793" width="11.42578125" style="971"/>
    <col min="14794" max="14794" width="0.7109375" style="971" customWidth="1"/>
    <col min="14795" max="14796" width="1.5703125" style="971" customWidth="1"/>
    <col min="14797" max="14797" width="16.42578125" style="971" customWidth="1"/>
    <col min="14798" max="14800" width="10.42578125" style="971" customWidth="1"/>
    <col min="14801" max="14801" width="8.7109375" style="971" customWidth="1"/>
    <col min="14802" max="14802" width="0.7109375" style="971" customWidth="1"/>
    <col min="14803" max="14803" width="3.140625" style="971" customWidth="1"/>
    <col min="14804" max="14804" width="1.140625" style="971" customWidth="1"/>
    <col min="14805" max="14805" width="18" style="971" customWidth="1"/>
    <col min="14806" max="14806" width="9.42578125" style="971" customWidth="1"/>
    <col min="14807" max="14807" width="8.7109375" style="971" customWidth="1"/>
    <col min="14808" max="14808" width="9.28515625" style="971" customWidth="1"/>
    <col min="14809" max="14809" width="10.140625" style="971" customWidth="1"/>
    <col min="14810" max="14810" width="5.140625" style="971" customWidth="1"/>
    <col min="14811" max="14811" width="10.140625" style="971" customWidth="1"/>
    <col min="14812" max="14812" width="6.42578125" style="971" customWidth="1"/>
    <col min="14813" max="14813" width="11.42578125" style="971"/>
    <col min="14814" max="14814" width="1.28515625" style="971" customWidth="1"/>
    <col min="14815" max="14815" width="1.42578125" style="971" customWidth="1"/>
    <col min="14816" max="14816" width="8.28515625" style="971" customWidth="1"/>
    <col min="14817" max="14817" width="11.42578125" style="971"/>
    <col min="14818" max="14819" width="10.7109375" style="971" customWidth="1"/>
    <col min="14820" max="14820" width="10.28515625" style="971" customWidth="1"/>
    <col min="14821" max="14821" width="11.28515625" style="971" customWidth="1"/>
    <col min="14822" max="14822" width="7.7109375" style="971" customWidth="1"/>
    <col min="14823" max="14823" width="10.140625" style="971" customWidth="1"/>
    <col min="14824" max="14824" width="6.5703125" style="971" customWidth="1"/>
    <col min="14825" max="14825" width="1.140625" style="971" customWidth="1"/>
    <col min="14826" max="14826" width="24.5703125" style="971" customWidth="1"/>
    <col min="14827" max="14827" width="9.85546875" style="971" customWidth="1"/>
    <col min="14828" max="14828" width="10.7109375" style="971" customWidth="1"/>
    <col min="14829" max="14829" width="10.85546875" style="971" customWidth="1"/>
    <col min="14830" max="14830" width="11.140625" style="971" customWidth="1"/>
    <col min="14831" max="14831" width="9.85546875" style="971" customWidth="1"/>
    <col min="14832" max="14832" width="1" style="971" customWidth="1"/>
    <col min="14833" max="14833" width="16.5703125" style="971" customWidth="1"/>
    <col min="14834" max="14834" width="0.5703125" style="971" customWidth="1"/>
    <col min="14835" max="14835" width="0.7109375" style="971" customWidth="1"/>
    <col min="14836" max="14836" width="27.85546875" style="971" customWidth="1"/>
    <col min="14837" max="14837" width="0.85546875" style="971" customWidth="1"/>
    <col min="14838" max="14838" width="27.42578125" style="971" customWidth="1"/>
    <col min="14839" max="14839" width="14.7109375" style="971" customWidth="1"/>
    <col min="14840" max="14840" width="0.42578125" style="971" customWidth="1"/>
    <col min="14841" max="14841" width="0.7109375" style="971" customWidth="1"/>
    <col min="14842" max="14842" width="21.7109375" style="971" customWidth="1"/>
    <col min="14843" max="14843" width="1.28515625" style="971" customWidth="1"/>
    <col min="14844" max="14844" width="21.140625" style="971" customWidth="1"/>
    <col min="14845" max="15049" width="11.42578125" style="971"/>
    <col min="15050" max="15050" width="0.7109375" style="971" customWidth="1"/>
    <col min="15051" max="15052" width="1.5703125" style="971" customWidth="1"/>
    <col min="15053" max="15053" width="16.42578125" style="971" customWidth="1"/>
    <col min="15054" max="15056" width="10.42578125" style="971" customWidth="1"/>
    <col min="15057" max="15057" width="8.7109375" style="971" customWidth="1"/>
    <col min="15058" max="15058" width="0.7109375" style="971" customWidth="1"/>
    <col min="15059" max="15059" width="3.140625" style="971" customWidth="1"/>
    <col min="15060" max="15060" width="1.140625" style="971" customWidth="1"/>
    <col min="15061" max="15061" width="18" style="971" customWidth="1"/>
    <col min="15062" max="15062" width="9.42578125" style="971" customWidth="1"/>
    <col min="15063" max="15063" width="8.7109375" style="971" customWidth="1"/>
    <col min="15064" max="15064" width="9.28515625" style="971" customWidth="1"/>
    <col min="15065" max="15065" width="10.140625" style="971" customWidth="1"/>
    <col min="15066" max="15066" width="5.140625" style="971" customWidth="1"/>
    <col min="15067" max="15067" width="10.140625" style="971" customWidth="1"/>
    <col min="15068" max="15068" width="6.42578125" style="971" customWidth="1"/>
    <col min="15069" max="15069" width="11.42578125" style="971"/>
    <col min="15070" max="15070" width="1.28515625" style="971" customWidth="1"/>
    <col min="15071" max="15071" width="1.42578125" style="971" customWidth="1"/>
    <col min="15072" max="15072" width="8.28515625" style="971" customWidth="1"/>
    <col min="15073" max="15073" width="11.42578125" style="971"/>
    <col min="15074" max="15075" width="10.7109375" style="971" customWidth="1"/>
    <col min="15076" max="15076" width="10.28515625" style="971" customWidth="1"/>
    <col min="15077" max="15077" width="11.28515625" style="971" customWidth="1"/>
    <col min="15078" max="15078" width="7.7109375" style="971" customWidth="1"/>
    <col min="15079" max="15079" width="10.140625" style="971" customWidth="1"/>
    <col min="15080" max="15080" width="6.5703125" style="971" customWidth="1"/>
    <col min="15081" max="15081" width="1.140625" style="971" customWidth="1"/>
    <col min="15082" max="15082" width="24.5703125" style="971" customWidth="1"/>
    <col min="15083" max="15083" width="9.85546875" style="971" customWidth="1"/>
    <col min="15084" max="15084" width="10.7109375" style="971" customWidth="1"/>
    <col min="15085" max="15085" width="10.85546875" style="971" customWidth="1"/>
    <col min="15086" max="15086" width="11.140625" style="971" customWidth="1"/>
    <col min="15087" max="15087" width="9.85546875" style="971" customWidth="1"/>
    <col min="15088" max="15088" width="1" style="971" customWidth="1"/>
    <col min="15089" max="15089" width="16.5703125" style="971" customWidth="1"/>
    <col min="15090" max="15090" width="0.5703125" style="971" customWidth="1"/>
    <col min="15091" max="15091" width="0.7109375" style="971" customWidth="1"/>
    <col min="15092" max="15092" width="27.85546875" style="971" customWidth="1"/>
    <col min="15093" max="15093" width="0.85546875" style="971" customWidth="1"/>
    <col min="15094" max="15094" width="27.42578125" style="971" customWidth="1"/>
    <col min="15095" max="15095" width="14.7109375" style="971" customWidth="1"/>
    <col min="15096" max="15096" width="0.42578125" style="971" customWidth="1"/>
    <col min="15097" max="15097" width="0.7109375" style="971" customWidth="1"/>
    <col min="15098" max="15098" width="21.7109375" style="971" customWidth="1"/>
    <col min="15099" max="15099" width="1.28515625" style="971" customWidth="1"/>
    <col min="15100" max="15100" width="21.140625" style="971" customWidth="1"/>
    <col min="15101" max="15305" width="11.42578125" style="971"/>
    <col min="15306" max="15306" width="0.7109375" style="971" customWidth="1"/>
    <col min="15307" max="15308" width="1.5703125" style="971" customWidth="1"/>
    <col min="15309" max="15309" width="16.42578125" style="971" customWidth="1"/>
    <col min="15310" max="15312" width="10.42578125" style="971" customWidth="1"/>
    <col min="15313" max="15313" width="8.7109375" style="971" customWidth="1"/>
    <col min="15314" max="15314" width="0.7109375" style="971" customWidth="1"/>
    <col min="15315" max="15315" width="3.140625" style="971" customWidth="1"/>
    <col min="15316" max="15316" width="1.140625" style="971" customWidth="1"/>
    <col min="15317" max="15317" width="18" style="971" customWidth="1"/>
    <col min="15318" max="15318" width="9.42578125" style="971" customWidth="1"/>
    <col min="15319" max="15319" width="8.7109375" style="971" customWidth="1"/>
    <col min="15320" max="15320" width="9.28515625" style="971" customWidth="1"/>
    <col min="15321" max="15321" width="10.140625" style="971" customWidth="1"/>
    <col min="15322" max="15322" width="5.140625" style="971" customWidth="1"/>
    <col min="15323" max="15323" width="10.140625" style="971" customWidth="1"/>
    <col min="15324" max="15324" width="6.42578125" style="971" customWidth="1"/>
    <col min="15325" max="15325" width="11.42578125" style="971"/>
    <col min="15326" max="15326" width="1.28515625" style="971" customWidth="1"/>
    <col min="15327" max="15327" width="1.42578125" style="971" customWidth="1"/>
    <col min="15328" max="15328" width="8.28515625" style="971" customWidth="1"/>
    <col min="15329" max="15329" width="11.42578125" style="971"/>
    <col min="15330" max="15331" width="10.7109375" style="971" customWidth="1"/>
    <col min="15332" max="15332" width="10.28515625" style="971" customWidth="1"/>
    <col min="15333" max="15333" width="11.28515625" style="971" customWidth="1"/>
    <col min="15334" max="15334" width="7.7109375" style="971" customWidth="1"/>
    <col min="15335" max="15335" width="10.140625" style="971" customWidth="1"/>
    <col min="15336" max="15336" width="6.5703125" style="971" customWidth="1"/>
    <col min="15337" max="15337" width="1.140625" style="971" customWidth="1"/>
    <col min="15338" max="15338" width="24.5703125" style="971" customWidth="1"/>
    <col min="15339" max="15339" width="9.85546875" style="971" customWidth="1"/>
    <col min="15340" max="15340" width="10.7109375" style="971" customWidth="1"/>
    <col min="15341" max="15341" width="10.85546875" style="971" customWidth="1"/>
    <col min="15342" max="15342" width="11.140625" style="971" customWidth="1"/>
    <col min="15343" max="15343" width="9.85546875" style="971" customWidth="1"/>
    <col min="15344" max="15344" width="1" style="971" customWidth="1"/>
    <col min="15345" max="15345" width="16.5703125" style="971" customWidth="1"/>
    <col min="15346" max="15346" width="0.5703125" style="971" customWidth="1"/>
    <col min="15347" max="15347" width="0.7109375" style="971" customWidth="1"/>
    <col min="15348" max="15348" width="27.85546875" style="971" customWidth="1"/>
    <col min="15349" max="15349" width="0.85546875" style="971" customWidth="1"/>
    <col min="15350" max="15350" width="27.42578125" style="971" customWidth="1"/>
    <col min="15351" max="15351" width="14.7109375" style="971" customWidth="1"/>
    <col min="15352" max="15352" width="0.42578125" style="971" customWidth="1"/>
    <col min="15353" max="15353" width="0.7109375" style="971" customWidth="1"/>
    <col min="15354" max="15354" width="21.7109375" style="971" customWidth="1"/>
    <col min="15355" max="15355" width="1.28515625" style="971" customWidth="1"/>
    <col min="15356" max="15356" width="21.140625" style="971" customWidth="1"/>
    <col min="15357" max="15561" width="11.42578125" style="971"/>
    <col min="15562" max="15562" width="0.7109375" style="971" customWidth="1"/>
    <col min="15563" max="15564" width="1.5703125" style="971" customWidth="1"/>
    <col min="15565" max="15565" width="16.42578125" style="971" customWidth="1"/>
    <col min="15566" max="15568" width="10.42578125" style="971" customWidth="1"/>
    <col min="15569" max="15569" width="8.7109375" style="971" customWidth="1"/>
    <col min="15570" max="15570" width="0.7109375" style="971" customWidth="1"/>
    <col min="15571" max="15571" width="3.140625" style="971" customWidth="1"/>
    <col min="15572" max="15572" width="1.140625" style="971" customWidth="1"/>
    <col min="15573" max="15573" width="18" style="971" customWidth="1"/>
    <col min="15574" max="15574" width="9.42578125" style="971" customWidth="1"/>
    <col min="15575" max="15575" width="8.7109375" style="971" customWidth="1"/>
    <col min="15576" max="15576" width="9.28515625" style="971" customWidth="1"/>
    <col min="15577" max="15577" width="10.140625" style="971" customWidth="1"/>
    <col min="15578" max="15578" width="5.140625" style="971" customWidth="1"/>
    <col min="15579" max="15579" width="10.140625" style="971" customWidth="1"/>
    <col min="15580" max="15580" width="6.42578125" style="971" customWidth="1"/>
    <col min="15581" max="15581" width="11.42578125" style="971"/>
    <col min="15582" max="15582" width="1.28515625" style="971" customWidth="1"/>
    <col min="15583" max="15583" width="1.42578125" style="971" customWidth="1"/>
    <col min="15584" max="15584" width="8.28515625" style="971" customWidth="1"/>
    <col min="15585" max="15585" width="11.42578125" style="971"/>
    <col min="15586" max="15587" width="10.7109375" style="971" customWidth="1"/>
    <col min="15588" max="15588" width="10.28515625" style="971" customWidth="1"/>
    <col min="15589" max="15589" width="11.28515625" style="971" customWidth="1"/>
    <col min="15590" max="15590" width="7.7109375" style="971" customWidth="1"/>
    <col min="15591" max="15591" width="10.140625" style="971" customWidth="1"/>
    <col min="15592" max="15592" width="6.5703125" style="971" customWidth="1"/>
    <col min="15593" max="15593" width="1.140625" style="971" customWidth="1"/>
    <col min="15594" max="15594" width="24.5703125" style="971" customWidth="1"/>
    <col min="15595" max="15595" width="9.85546875" style="971" customWidth="1"/>
    <col min="15596" max="15596" width="10.7109375" style="971" customWidth="1"/>
    <col min="15597" max="15597" width="10.85546875" style="971" customWidth="1"/>
    <col min="15598" max="15598" width="11.140625" style="971" customWidth="1"/>
    <col min="15599" max="15599" width="9.85546875" style="971" customWidth="1"/>
    <col min="15600" max="15600" width="1" style="971" customWidth="1"/>
    <col min="15601" max="15601" width="16.5703125" style="971" customWidth="1"/>
    <col min="15602" max="15602" width="0.5703125" style="971" customWidth="1"/>
    <col min="15603" max="15603" width="0.7109375" style="971" customWidth="1"/>
    <col min="15604" max="15604" width="27.85546875" style="971" customWidth="1"/>
    <col min="15605" max="15605" width="0.85546875" style="971" customWidth="1"/>
    <col min="15606" max="15606" width="27.42578125" style="971" customWidth="1"/>
    <col min="15607" max="15607" width="14.7109375" style="971" customWidth="1"/>
    <col min="15608" max="15608" width="0.42578125" style="971" customWidth="1"/>
    <col min="15609" max="15609" width="0.7109375" style="971" customWidth="1"/>
    <col min="15610" max="15610" width="21.7109375" style="971" customWidth="1"/>
    <col min="15611" max="15611" width="1.28515625" style="971" customWidth="1"/>
    <col min="15612" max="15612" width="21.140625" style="971" customWidth="1"/>
    <col min="15613" max="15817" width="11.42578125" style="971"/>
    <col min="15818" max="15818" width="0.7109375" style="971" customWidth="1"/>
    <col min="15819" max="15820" width="1.5703125" style="971" customWidth="1"/>
    <col min="15821" max="15821" width="16.42578125" style="971" customWidth="1"/>
    <col min="15822" max="15824" width="10.42578125" style="971" customWidth="1"/>
    <col min="15825" max="15825" width="8.7109375" style="971" customWidth="1"/>
    <col min="15826" max="15826" width="0.7109375" style="971" customWidth="1"/>
    <col min="15827" max="15827" width="3.140625" style="971" customWidth="1"/>
    <col min="15828" max="15828" width="1.140625" style="971" customWidth="1"/>
    <col min="15829" max="15829" width="18" style="971" customWidth="1"/>
    <col min="15830" max="15830" width="9.42578125" style="971" customWidth="1"/>
    <col min="15831" max="15831" width="8.7109375" style="971" customWidth="1"/>
    <col min="15832" max="15832" width="9.28515625" style="971" customWidth="1"/>
    <col min="15833" max="15833" width="10.140625" style="971" customWidth="1"/>
    <col min="15834" max="15834" width="5.140625" style="971" customWidth="1"/>
    <col min="15835" max="15835" width="10.140625" style="971" customWidth="1"/>
    <col min="15836" max="15836" width="6.42578125" style="971" customWidth="1"/>
    <col min="15837" max="15837" width="11.42578125" style="971"/>
    <col min="15838" max="15838" width="1.28515625" style="971" customWidth="1"/>
    <col min="15839" max="15839" width="1.42578125" style="971" customWidth="1"/>
    <col min="15840" max="15840" width="8.28515625" style="971" customWidth="1"/>
    <col min="15841" max="15841" width="11.42578125" style="971"/>
    <col min="15842" max="15843" width="10.7109375" style="971" customWidth="1"/>
    <col min="15844" max="15844" width="10.28515625" style="971" customWidth="1"/>
    <col min="15845" max="15845" width="11.28515625" style="971" customWidth="1"/>
    <col min="15846" max="15846" width="7.7109375" style="971" customWidth="1"/>
    <col min="15847" max="15847" width="10.140625" style="971" customWidth="1"/>
    <col min="15848" max="15848" width="6.5703125" style="971" customWidth="1"/>
    <col min="15849" max="15849" width="1.140625" style="971" customWidth="1"/>
    <col min="15850" max="15850" width="24.5703125" style="971" customWidth="1"/>
    <col min="15851" max="15851" width="9.85546875" style="971" customWidth="1"/>
    <col min="15852" max="15852" width="10.7109375" style="971" customWidth="1"/>
    <col min="15853" max="15853" width="10.85546875" style="971" customWidth="1"/>
    <col min="15854" max="15854" width="11.140625" style="971" customWidth="1"/>
    <col min="15855" max="15855" width="9.85546875" style="971" customWidth="1"/>
    <col min="15856" max="15856" width="1" style="971" customWidth="1"/>
    <col min="15857" max="15857" width="16.5703125" style="971" customWidth="1"/>
    <col min="15858" max="15858" width="0.5703125" style="971" customWidth="1"/>
    <col min="15859" max="15859" width="0.7109375" style="971" customWidth="1"/>
    <col min="15860" max="15860" width="27.85546875" style="971" customWidth="1"/>
    <col min="15861" max="15861" width="0.85546875" style="971" customWidth="1"/>
    <col min="15862" max="15862" width="27.42578125" style="971" customWidth="1"/>
    <col min="15863" max="15863" width="14.7109375" style="971" customWidth="1"/>
    <col min="15864" max="15864" width="0.42578125" style="971" customWidth="1"/>
    <col min="15865" max="15865" width="0.7109375" style="971" customWidth="1"/>
    <col min="15866" max="15866" width="21.7109375" style="971" customWidth="1"/>
    <col min="15867" max="15867" width="1.28515625" style="971" customWidth="1"/>
    <col min="15868" max="15868" width="21.140625" style="971" customWidth="1"/>
    <col min="15869" max="16073" width="11.42578125" style="971"/>
    <col min="16074" max="16074" width="0.7109375" style="971" customWidth="1"/>
    <col min="16075" max="16076" width="1.5703125" style="971" customWidth="1"/>
    <col min="16077" max="16077" width="16.42578125" style="971" customWidth="1"/>
    <col min="16078" max="16080" width="10.42578125" style="971" customWidth="1"/>
    <col min="16081" max="16081" width="8.7109375" style="971" customWidth="1"/>
    <col min="16082" max="16082" width="0.7109375" style="971" customWidth="1"/>
    <col min="16083" max="16083" width="3.140625" style="971" customWidth="1"/>
    <col min="16084" max="16084" width="1.140625" style="971" customWidth="1"/>
    <col min="16085" max="16085" width="18" style="971" customWidth="1"/>
    <col min="16086" max="16086" width="9.42578125" style="971" customWidth="1"/>
    <col min="16087" max="16087" width="8.7109375" style="971" customWidth="1"/>
    <col min="16088" max="16088" width="9.28515625" style="971" customWidth="1"/>
    <col min="16089" max="16089" width="10.140625" style="971" customWidth="1"/>
    <col min="16090" max="16090" width="5.140625" style="971" customWidth="1"/>
    <col min="16091" max="16091" width="10.140625" style="971" customWidth="1"/>
    <col min="16092" max="16092" width="6.42578125" style="971" customWidth="1"/>
    <col min="16093" max="16093" width="11.42578125" style="971"/>
    <col min="16094" max="16094" width="1.28515625" style="971" customWidth="1"/>
    <col min="16095" max="16095" width="1.42578125" style="971" customWidth="1"/>
    <col min="16096" max="16096" width="8.28515625" style="971" customWidth="1"/>
    <col min="16097" max="16097" width="11.42578125" style="971"/>
    <col min="16098" max="16099" width="10.7109375" style="971" customWidth="1"/>
    <col min="16100" max="16100" width="10.28515625" style="971" customWidth="1"/>
    <col min="16101" max="16101" width="11.28515625" style="971" customWidth="1"/>
    <col min="16102" max="16102" width="7.7109375" style="971" customWidth="1"/>
    <col min="16103" max="16103" width="10.140625" style="971" customWidth="1"/>
    <col min="16104" max="16104" width="6.5703125" style="971" customWidth="1"/>
    <col min="16105" max="16105" width="1.140625" style="971" customWidth="1"/>
    <col min="16106" max="16106" width="24.5703125" style="971" customWidth="1"/>
    <col min="16107" max="16107" width="9.85546875" style="971" customWidth="1"/>
    <col min="16108" max="16108" width="10.7109375" style="971" customWidth="1"/>
    <col min="16109" max="16109" width="10.85546875" style="971" customWidth="1"/>
    <col min="16110" max="16110" width="11.140625" style="971" customWidth="1"/>
    <col min="16111" max="16111" width="9.85546875" style="971" customWidth="1"/>
    <col min="16112" max="16112" width="1" style="971" customWidth="1"/>
    <col min="16113" max="16113" width="16.5703125" style="971" customWidth="1"/>
    <col min="16114" max="16114" width="0.5703125" style="971" customWidth="1"/>
    <col min="16115" max="16115" width="0.7109375" style="971" customWidth="1"/>
    <col min="16116" max="16116" width="27.85546875" style="971" customWidth="1"/>
    <col min="16117" max="16117" width="0.85546875" style="971" customWidth="1"/>
    <col min="16118" max="16118" width="27.42578125" style="971" customWidth="1"/>
    <col min="16119" max="16119" width="14.7109375" style="971" customWidth="1"/>
    <col min="16120" max="16120" width="0.42578125" style="971" customWidth="1"/>
    <col min="16121" max="16121" width="0.7109375" style="971" customWidth="1"/>
    <col min="16122" max="16122" width="21.7109375" style="971" customWidth="1"/>
    <col min="16123" max="16123" width="1.28515625" style="971" customWidth="1"/>
    <col min="16124" max="16124" width="21.140625" style="971" customWidth="1"/>
    <col min="16125" max="16384" width="11.42578125" style="971"/>
  </cols>
  <sheetData>
    <row r="1" spans="2:13" ht="15.75" thickBot="1" x14ac:dyDescent="0.3">
      <c r="B1" s="1268" t="s">
        <v>2164</v>
      </c>
      <c r="C1" s="1268"/>
      <c r="D1" s="1268"/>
      <c r="E1" s="1268"/>
      <c r="F1" s="1268"/>
      <c r="G1" s="1268"/>
      <c r="H1" s="1268"/>
      <c r="I1" s="1268"/>
      <c r="J1" s="1268"/>
      <c r="K1" s="1268"/>
      <c r="L1" s="1268"/>
      <c r="M1" s="1269"/>
    </row>
    <row r="2" spans="2:13" ht="6" customHeight="1" thickTop="1" x14ac:dyDescent="0.2">
      <c r="B2" s="1270"/>
      <c r="C2" s="1271"/>
      <c r="D2" s="1272"/>
      <c r="E2" s="1273"/>
      <c r="F2" s="1272"/>
      <c r="G2" s="1273"/>
      <c r="H2" s="1272"/>
      <c r="I2" s="1274"/>
      <c r="J2" s="1272"/>
      <c r="K2" s="1274"/>
      <c r="L2" s="1272"/>
      <c r="M2" s="1274"/>
    </row>
    <row r="3" spans="2:13" ht="25.15" customHeight="1" x14ac:dyDescent="0.2">
      <c r="B3" s="1275" t="s">
        <v>4</v>
      </c>
      <c r="C3" s="1276"/>
      <c r="D3" s="1277" t="s">
        <v>2165</v>
      </c>
      <c r="E3" s="1277"/>
      <c r="F3" s="1277" t="s">
        <v>2166</v>
      </c>
      <c r="G3" s="1277"/>
      <c r="H3" s="1277" t="s">
        <v>2165</v>
      </c>
      <c r="I3" s="1277"/>
      <c r="J3" s="1277" t="s">
        <v>2167</v>
      </c>
      <c r="K3" s="1278"/>
      <c r="L3" s="1277" t="s">
        <v>2168</v>
      </c>
      <c r="M3" s="1278"/>
    </row>
    <row r="4" spans="2:13" s="1004" customFormat="1" ht="6.6" customHeight="1" thickBot="1" x14ac:dyDescent="0.3">
      <c r="B4" s="1279"/>
      <c r="C4" s="1280"/>
      <c r="D4" s="1281"/>
      <c r="E4" s="1282"/>
      <c r="F4" s="1281"/>
      <c r="G4" s="1282"/>
      <c r="H4" s="1281"/>
      <c r="I4" s="1282"/>
      <c r="J4" s="1281"/>
      <c r="K4" s="1283"/>
      <c r="L4" s="1281"/>
      <c r="M4" s="1283"/>
    </row>
    <row r="5" spans="2:13" s="1004" customFormat="1" ht="24" customHeight="1" thickTop="1" x14ac:dyDescent="0.25">
      <c r="B5" s="1284" t="s">
        <v>2169</v>
      </c>
      <c r="C5" s="1285"/>
      <c r="D5" s="1286">
        <v>1137500000</v>
      </c>
      <c r="E5" s="1287"/>
      <c r="F5" s="1286">
        <v>400000000</v>
      </c>
      <c r="G5" s="1287"/>
      <c r="H5" s="1286">
        <v>812500000</v>
      </c>
      <c r="I5" s="1287"/>
      <c r="J5" s="1286">
        <v>300000000</v>
      </c>
      <c r="K5" s="1288"/>
      <c r="L5" s="1286">
        <v>2000000000</v>
      </c>
      <c r="M5" s="1288"/>
    </row>
    <row r="6" spans="2:13" s="1004" customFormat="1" ht="24" customHeight="1" x14ac:dyDescent="0.25">
      <c r="B6" s="1289" t="s">
        <v>2170</v>
      </c>
      <c r="C6" s="1285"/>
      <c r="D6" s="1286">
        <v>1137500000</v>
      </c>
      <c r="E6" s="1287"/>
      <c r="F6" s="1286">
        <v>400000000</v>
      </c>
      <c r="G6" s="1287"/>
      <c r="H6" s="1286">
        <v>812500000</v>
      </c>
      <c r="I6" s="1287"/>
      <c r="J6" s="1286">
        <v>300000000</v>
      </c>
      <c r="K6" s="1288"/>
      <c r="L6" s="1286">
        <v>1016110000</v>
      </c>
      <c r="M6" s="1288"/>
    </row>
    <row r="7" spans="2:13" s="1004" customFormat="1" ht="24" customHeight="1" x14ac:dyDescent="0.25">
      <c r="B7" s="1290" t="s">
        <v>2171</v>
      </c>
      <c r="C7" s="1285"/>
      <c r="D7" s="1291" t="s">
        <v>2172</v>
      </c>
      <c r="E7" s="1292"/>
      <c r="F7" s="1291" t="s">
        <v>2173</v>
      </c>
      <c r="G7" s="1292"/>
      <c r="H7" s="1291" t="s">
        <v>2172</v>
      </c>
      <c r="I7" s="1292"/>
      <c r="J7" s="1291">
        <v>5.4300000000000001E-2</v>
      </c>
      <c r="K7" s="1288"/>
      <c r="L7" s="1291" t="s">
        <v>2172</v>
      </c>
      <c r="M7" s="1288"/>
    </row>
    <row r="8" spans="2:13" s="1004" customFormat="1" ht="24.75" customHeight="1" x14ac:dyDescent="0.25">
      <c r="B8" s="1293" t="s">
        <v>2174</v>
      </c>
      <c r="C8" s="1294"/>
      <c r="D8" s="1295">
        <v>220</v>
      </c>
      <c r="E8" s="1296"/>
      <c r="F8" s="1295">
        <v>73</v>
      </c>
      <c r="G8" s="1296"/>
      <c r="H8" s="1295">
        <v>134</v>
      </c>
      <c r="I8" s="1296"/>
      <c r="J8" s="1295">
        <v>59</v>
      </c>
      <c r="K8" s="1297"/>
      <c r="L8" s="1295">
        <v>364</v>
      </c>
      <c r="M8" s="1297"/>
    </row>
    <row r="9" spans="2:13" s="1004" customFormat="1" ht="29.45" customHeight="1" x14ac:dyDescent="0.25">
      <c r="B9" s="1293" t="s">
        <v>2175</v>
      </c>
      <c r="C9" s="1294"/>
      <c r="D9" s="1298">
        <v>42391</v>
      </c>
      <c r="E9" s="1299"/>
      <c r="F9" s="1298">
        <v>42415</v>
      </c>
      <c r="G9" s="1299"/>
      <c r="H9" s="1298">
        <v>42479</v>
      </c>
      <c r="I9" s="1299"/>
      <c r="J9" s="1298">
        <v>42492</v>
      </c>
      <c r="K9" s="1297"/>
      <c r="L9" s="1298">
        <v>42717</v>
      </c>
      <c r="M9" s="1297"/>
    </row>
    <row r="10" spans="2:13" s="1004" customFormat="1" ht="31.15" customHeight="1" x14ac:dyDescent="0.25">
      <c r="B10" s="1293" t="s">
        <v>2176</v>
      </c>
      <c r="C10" s="1294"/>
      <c r="D10" s="1298">
        <v>42613</v>
      </c>
      <c r="E10" s="1299"/>
      <c r="F10" s="1298">
        <v>42489</v>
      </c>
      <c r="G10" s="1299"/>
      <c r="H10" s="1298">
        <v>42613</v>
      </c>
      <c r="I10" s="1299"/>
      <c r="J10" s="1298">
        <v>42551</v>
      </c>
      <c r="K10" s="1297"/>
      <c r="L10" s="1298">
        <v>43081</v>
      </c>
      <c r="M10" s="1297"/>
    </row>
    <row r="11" spans="2:13" s="1004" customFormat="1" ht="31.15" customHeight="1" x14ac:dyDescent="0.25">
      <c r="B11" s="1293" t="s">
        <v>2177</v>
      </c>
      <c r="C11" s="1294"/>
      <c r="D11" s="1298" t="s">
        <v>2178</v>
      </c>
      <c r="E11" s="1299"/>
      <c r="F11" s="1298" t="s">
        <v>2178</v>
      </c>
      <c r="G11" s="1299"/>
      <c r="H11" s="1298" t="s">
        <v>2178</v>
      </c>
      <c r="I11" s="1299"/>
      <c r="J11" s="1298" t="s">
        <v>2178</v>
      </c>
      <c r="K11" s="1297"/>
      <c r="L11" s="1298" t="s">
        <v>2179</v>
      </c>
      <c r="M11" s="1297"/>
    </row>
    <row r="12" spans="2:13" s="1004" customFormat="1" ht="31.9" customHeight="1" x14ac:dyDescent="0.25">
      <c r="B12" s="1293" t="s">
        <v>2180</v>
      </c>
      <c r="C12" s="1294"/>
      <c r="D12" s="1295" t="s">
        <v>2178</v>
      </c>
      <c r="E12" s="1296"/>
      <c r="F12" s="1295" t="s">
        <v>2178</v>
      </c>
      <c r="G12" s="1296"/>
      <c r="H12" s="1295" t="s">
        <v>2178</v>
      </c>
      <c r="I12" s="1296"/>
      <c r="J12" s="1295" t="s">
        <v>2178</v>
      </c>
      <c r="K12" s="1297"/>
      <c r="L12" s="1298" t="s">
        <v>2181</v>
      </c>
      <c r="M12" s="1297"/>
    </row>
    <row r="13" spans="2:13" s="1006" customFormat="1" ht="45.6" customHeight="1" thickBot="1" x14ac:dyDescent="0.3">
      <c r="B13" s="1300" t="s">
        <v>2182</v>
      </c>
      <c r="C13" s="1294"/>
      <c r="D13" s="1301" t="s">
        <v>2183</v>
      </c>
      <c r="E13" s="1287"/>
      <c r="F13" s="1301" t="s">
        <v>2184</v>
      </c>
      <c r="G13" s="1287"/>
      <c r="H13" s="1301" t="s">
        <v>2185</v>
      </c>
      <c r="I13" s="1287"/>
      <c r="J13" s="1301" t="s">
        <v>2184</v>
      </c>
      <c r="K13" s="1297"/>
      <c r="L13" s="1301" t="s">
        <v>2183</v>
      </c>
      <c r="M13" s="1297"/>
    </row>
    <row r="14" spans="2:13" ht="1.9" customHeight="1" thickTop="1" x14ac:dyDescent="0.2">
      <c r="B14" s="1302"/>
      <c r="C14" s="1302"/>
      <c r="D14" s="1302"/>
      <c r="E14" s="1302"/>
      <c r="F14" s="1302"/>
      <c r="G14" s="1302"/>
      <c r="H14" s="1302"/>
      <c r="I14" s="1302"/>
      <c r="J14" s="1302"/>
      <c r="K14" s="1302"/>
      <c r="L14" s="1302"/>
      <c r="M14" s="1302"/>
    </row>
    <row r="15" spans="2:13" s="1004" customFormat="1" ht="18" customHeight="1" x14ac:dyDescent="0.25">
      <c r="B15" s="1303"/>
      <c r="C15" s="1303"/>
      <c r="D15" s="1303"/>
      <c r="E15" s="1303"/>
      <c r="F15" s="1303"/>
      <c r="G15" s="1303"/>
      <c r="H15" s="1303"/>
      <c r="I15" s="1303"/>
      <c r="J15" s="1303"/>
      <c r="K15" s="1303"/>
      <c r="L15" s="1303"/>
      <c r="M15" s="1303"/>
    </row>
    <row r="16" spans="2:13" s="1004" customFormat="1" x14ac:dyDescent="0.25">
      <c r="K16" s="996"/>
      <c r="M16" s="996"/>
    </row>
    <row r="17" spans="3:13" s="1004" customFormat="1" ht="23.45" customHeight="1" x14ac:dyDescent="0.25">
      <c r="K17" s="996"/>
      <c r="M17" s="996"/>
    </row>
    <row r="18" spans="3:13" s="1004" customFormat="1" ht="19.149999999999999" customHeight="1" x14ac:dyDescent="0.25">
      <c r="K18" s="996"/>
      <c r="M18" s="996"/>
    </row>
    <row r="19" spans="3:13" s="1004" customFormat="1" ht="18" customHeight="1" x14ac:dyDescent="0.25">
      <c r="C19" s="1006"/>
      <c r="K19" s="996"/>
      <c r="M19" s="996"/>
    </row>
    <row r="20" spans="3:13" s="1004" customFormat="1" x14ac:dyDescent="0.25">
      <c r="C20" s="1006"/>
      <c r="K20" s="996"/>
      <c r="M20" s="996"/>
    </row>
    <row r="21" spans="3:13" s="1004" customFormat="1" ht="18" customHeight="1" x14ac:dyDescent="0.25">
      <c r="C21" s="1006"/>
      <c r="K21" s="996"/>
      <c r="M21" s="996"/>
    </row>
    <row r="22" spans="3:13" s="1004" customFormat="1" ht="18" customHeight="1" x14ac:dyDescent="0.25">
      <c r="C22" s="1006"/>
      <c r="K22" s="996"/>
      <c r="M22" s="996"/>
    </row>
    <row r="23" spans="3:13" s="1004" customFormat="1" ht="26.45" customHeight="1" x14ac:dyDescent="0.25">
      <c r="C23" s="1006"/>
      <c r="K23" s="996"/>
      <c r="M23" s="996"/>
    </row>
    <row r="24" spans="3:13" s="1004" customFormat="1" ht="18" customHeight="1" x14ac:dyDescent="0.25">
      <c r="C24" s="1006"/>
      <c r="K24" s="996"/>
      <c r="M24" s="996"/>
    </row>
    <row r="25" spans="3:13" ht="26.45" customHeight="1" x14ac:dyDescent="0.2"/>
    <row r="26" spans="3:13" ht="18" customHeight="1" x14ac:dyDescent="0.2"/>
    <row r="28" spans="3:13" ht="18" customHeight="1" x14ac:dyDescent="0.2"/>
    <row r="29" spans="3:13" ht="18" customHeight="1" x14ac:dyDescent="0.2"/>
    <row r="30" spans="3:13" ht="26.45" customHeight="1" x14ac:dyDescent="0.2"/>
    <row r="31" spans="3:13" ht="79.900000000000006" customHeight="1" x14ac:dyDescent="0.2"/>
    <row r="32" spans="3:13" ht="42" customHeight="1" x14ac:dyDescent="0.2"/>
    <row r="33" spans="3:13" ht="16.149999999999999" customHeight="1" x14ac:dyDescent="0.2"/>
    <row r="34" spans="3:13" s="1004" customFormat="1" ht="45" customHeight="1" x14ac:dyDescent="0.25">
      <c r="C34" s="1006"/>
      <c r="K34" s="996"/>
      <c r="M34" s="996"/>
    </row>
    <row r="35" spans="3:13" ht="43.9" customHeight="1" x14ac:dyDescent="0.2"/>
    <row r="36" spans="3:13" s="1305" customFormat="1" x14ac:dyDescent="0.25">
      <c r="C36" s="1304"/>
      <c r="K36" s="1306"/>
      <c r="M36" s="1306"/>
    </row>
    <row r="39" spans="3:13" s="1004" customFormat="1" ht="19.149999999999999" customHeight="1" x14ac:dyDescent="0.25">
      <c r="C39" s="1006"/>
      <c r="K39" s="996"/>
      <c r="M39" s="996"/>
    </row>
    <row r="40" spans="3:13" ht="81" customHeight="1" x14ac:dyDescent="0.2"/>
  </sheetData>
  <mergeCells count="3">
    <mergeCell ref="B1:L1"/>
    <mergeCell ref="B14:M14"/>
    <mergeCell ref="B15:M15"/>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29"/>
  <sheetViews>
    <sheetView showGridLines="0" workbookViewId="0">
      <selection activeCell="I9" sqref="I9"/>
    </sheetView>
  </sheetViews>
  <sheetFormatPr baseColWidth="10" defaultRowHeight="12.75" x14ac:dyDescent="0.2"/>
  <cols>
    <col min="1" max="1" width="24.28515625" style="2" customWidth="1"/>
    <col min="2" max="2" width="14.85546875" style="2" bestFit="1" customWidth="1"/>
    <col min="3" max="3" width="15" style="2" bestFit="1" customWidth="1"/>
    <col min="4" max="4" width="11.28515625" style="2" customWidth="1"/>
    <col min="5" max="5" width="11.42578125" style="2"/>
    <col min="6" max="6" width="10.5703125" style="2" customWidth="1"/>
    <col min="7" max="7" width="9.28515625" style="2" customWidth="1"/>
    <col min="8" max="8" width="12.7109375" style="2" bestFit="1" customWidth="1"/>
    <col min="9" max="253" width="11.42578125" style="2"/>
    <col min="254" max="254" width="22.140625" style="2" customWidth="1"/>
    <col min="255" max="255" width="14" style="2" customWidth="1"/>
    <col min="256" max="256" width="11.42578125" style="2"/>
    <col min="257" max="257" width="11.28515625" style="2" customWidth="1"/>
    <col min="258" max="258" width="11.42578125" style="2"/>
    <col min="259" max="259" width="10.5703125" style="2" customWidth="1"/>
    <col min="260" max="260" width="9.28515625" style="2" customWidth="1"/>
    <col min="261" max="509" width="11.42578125" style="2"/>
    <col min="510" max="510" width="22.140625" style="2" customWidth="1"/>
    <col min="511" max="511" width="14" style="2" customWidth="1"/>
    <col min="512" max="512" width="11.42578125" style="2"/>
    <col min="513" max="513" width="11.28515625" style="2" customWidth="1"/>
    <col min="514" max="514" width="11.42578125" style="2"/>
    <col min="515" max="515" width="10.5703125" style="2" customWidth="1"/>
    <col min="516" max="516" width="9.28515625" style="2" customWidth="1"/>
    <col min="517" max="765" width="11.42578125" style="2"/>
    <col min="766" max="766" width="22.140625" style="2" customWidth="1"/>
    <col min="767" max="767" width="14" style="2" customWidth="1"/>
    <col min="768" max="768" width="11.42578125" style="2"/>
    <col min="769" max="769" width="11.28515625" style="2" customWidth="1"/>
    <col min="770" max="770" width="11.42578125" style="2"/>
    <col min="771" max="771" width="10.5703125" style="2" customWidth="1"/>
    <col min="772" max="772" width="9.28515625" style="2" customWidth="1"/>
    <col min="773" max="1021" width="11.42578125" style="2"/>
    <col min="1022" max="1022" width="22.140625" style="2" customWidth="1"/>
    <col min="1023" max="1023" width="14" style="2" customWidth="1"/>
    <col min="1024" max="1024" width="11.42578125" style="2"/>
    <col min="1025" max="1025" width="11.28515625" style="2" customWidth="1"/>
    <col min="1026" max="1026" width="11.42578125" style="2"/>
    <col min="1027" max="1027" width="10.5703125" style="2" customWidth="1"/>
    <col min="1028" max="1028" width="9.28515625" style="2" customWidth="1"/>
    <col min="1029" max="1277" width="11.42578125" style="2"/>
    <col min="1278" max="1278" width="22.140625" style="2" customWidth="1"/>
    <col min="1279" max="1279" width="14" style="2" customWidth="1"/>
    <col min="1280" max="1280" width="11.42578125" style="2"/>
    <col min="1281" max="1281" width="11.28515625" style="2" customWidth="1"/>
    <col min="1282" max="1282" width="11.42578125" style="2"/>
    <col min="1283" max="1283" width="10.5703125" style="2" customWidth="1"/>
    <col min="1284" max="1284" width="9.28515625" style="2" customWidth="1"/>
    <col min="1285" max="1533" width="11.42578125" style="2"/>
    <col min="1534" max="1534" width="22.140625" style="2" customWidth="1"/>
    <col min="1535" max="1535" width="14" style="2" customWidth="1"/>
    <col min="1536" max="1536" width="11.42578125" style="2"/>
    <col min="1537" max="1537" width="11.28515625" style="2" customWidth="1"/>
    <col min="1538" max="1538" width="11.42578125" style="2"/>
    <col min="1539" max="1539" width="10.5703125" style="2" customWidth="1"/>
    <col min="1540" max="1540" width="9.28515625" style="2" customWidth="1"/>
    <col min="1541" max="1789" width="11.42578125" style="2"/>
    <col min="1790" max="1790" width="22.140625" style="2" customWidth="1"/>
    <col min="1791" max="1791" width="14" style="2" customWidth="1"/>
    <col min="1792" max="1792" width="11.42578125" style="2"/>
    <col min="1793" max="1793" width="11.28515625" style="2" customWidth="1"/>
    <col min="1794" max="1794" width="11.42578125" style="2"/>
    <col min="1795" max="1795" width="10.5703125" style="2" customWidth="1"/>
    <col min="1796" max="1796" width="9.28515625" style="2" customWidth="1"/>
    <col min="1797" max="2045" width="11.42578125" style="2"/>
    <col min="2046" max="2046" width="22.140625" style="2" customWidth="1"/>
    <col min="2047" max="2047" width="14" style="2" customWidth="1"/>
    <col min="2048" max="2048" width="11.42578125" style="2"/>
    <col min="2049" max="2049" width="11.28515625" style="2" customWidth="1"/>
    <col min="2050" max="2050" width="11.42578125" style="2"/>
    <col min="2051" max="2051" width="10.5703125" style="2" customWidth="1"/>
    <col min="2052" max="2052" width="9.28515625" style="2" customWidth="1"/>
    <col min="2053" max="2301" width="11.42578125" style="2"/>
    <col min="2302" max="2302" width="22.140625" style="2" customWidth="1"/>
    <col min="2303" max="2303" width="14" style="2" customWidth="1"/>
    <col min="2304" max="2304" width="11.42578125" style="2"/>
    <col min="2305" max="2305" width="11.28515625" style="2" customWidth="1"/>
    <col min="2306" max="2306" width="11.42578125" style="2"/>
    <col min="2307" max="2307" width="10.5703125" style="2" customWidth="1"/>
    <col min="2308" max="2308" width="9.28515625" style="2" customWidth="1"/>
    <col min="2309" max="2557" width="11.42578125" style="2"/>
    <col min="2558" max="2558" width="22.140625" style="2" customWidth="1"/>
    <col min="2559" max="2559" width="14" style="2" customWidth="1"/>
    <col min="2560" max="2560" width="11.42578125" style="2"/>
    <col min="2561" max="2561" width="11.28515625" style="2" customWidth="1"/>
    <col min="2562" max="2562" width="11.42578125" style="2"/>
    <col min="2563" max="2563" width="10.5703125" style="2" customWidth="1"/>
    <col min="2564" max="2564" width="9.28515625" style="2" customWidth="1"/>
    <col min="2565" max="2813" width="11.42578125" style="2"/>
    <col min="2814" max="2814" width="22.140625" style="2" customWidth="1"/>
    <col min="2815" max="2815" width="14" style="2" customWidth="1"/>
    <col min="2816" max="2816" width="11.42578125" style="2"/>
    <col min="2817" max="2817" width="11.28515625" style="2" customWidth="1"/>
    <col min="2818" max="2818" width="11.42578125" style="2"/>
    <col min="2819" max="2819" width="10.5703125" style="2" customWidth="1"/>
    <col min="2820" max="2820" width="9.28515625" style="2" customWidth="1"/>
    <col min="2821" max="3069" width="11.42578125" style="2"/>
    <col min="3070" max="3070" width="22.140625" style="2" customWidth="1"/>
    <col min="3071" max="3071" width="14" style="2" customWidth="1"/>
    <col min="3072" max="3072" width="11.42578125" style="2"/>
    <col min="3073" max="3073" width="11.28515625" style="2" customWidth="1"/>
    <col min="3074" max="3074" width="11.42578125" style="2"/>
    <col min="3075" max="3075" width="10.5703125" style="2" customWidth="1"/>
    <col min="3076" max="3076" width="9.28515625" style="2" customWidth="1"/>
    <col min="3077" max="3325" width="11.42578125" style="2"/>
    <col min="3326" max="3326" width="22.140625" style="2" customWidth="1"/>
    <col min="3327" max="3327" width="14" style="2" customWidth="1"/>
    <col min="3328" max="3328" width="11.42578125" style="2"/>
    <col min="3329" max="3329" width="11.28515625" style="2" customWidth="1"/>
    <col min="3330" max="3330" width="11.42578125" style="2"/>
    <col min="3331" max="3331" width="10.5703125" style="2" customWidth="1"/>
    <col min="3332" max="3332" width="9.28515625" style="2" customWidth="1"/>
    <col min="3333" max="3581" width="11.42578125" style="2"/>
    <col min="3582" max="3582" width="22.140625" style="2" customWidth="1"/>
    <col min="3583" max="3583" width="14" style="2" customWidth="1"/>
    <col min="3584" max="3584" width="11.42578125" style="2"/>
    <col min="3585" max="3585" width="11.28515625" style="2" customWidth="1"/>
    <col min="3586" max="3586" width="11.42578125" style="2"/>
    <col min="3587" max="3587" width="10.5703125" style="2" customWidth="1"/>
    <col min="3588" max="3588" width="9.28515625" style="2" customWidth="1"/>
    <col min="3589" max="3837" width="11.42578125" style="2"/>
    <col min="3838" max="3838" width="22.140625" style="2" customWidth="1"/>
    <col min="3839" max="3839" width="14" style="2" customWidth="1"/>
    <col min="3840" max="3840" width="11.42578125" style="2"/>
    <col min="3841" max="3841" width="11.28515625" style="2" customWidth="1"/>
    <col min="3842" max="3842" width="11.42578125" style="2"/>
    <col min="3843" max="3843" width="10.5703125" style="2" customWidth="1"/>
    <col min="3844" max="3844" width="9.28515625" style="2" customWidth="1"/>
    <col min="3845" max="4093" width="11.42578125" style="2"/>
    <col min="4094" max="4094" width="22.140625" style="2" customWidth="1"/>
    <col min="4095" max="4095" width="14" style="2" customWidth="1"/>
    <col min="4096" max="4096" width="11.42578125" style="2"/>
    <col min="4097" max="4097" width="11.28515625" style="2" customWidth="1"/>
    <col min="4098" max="4098" width="11.42578125" style="2"/>
    <col min="4099" max="4099" width="10.5703125" style="2" customWidth="1"/>
    <col min="4100" max="4100" width="9.28515625" style="2" customWidth="1"/>
    <col min="4101" max="4349" width="11.42578125" style="2"/>
    <col min="4350" max="4350" width="22.140625" style="2" customWidth="1"/>
    <col min="4351" max="4351" width="14" style="2" customWidth="1"/>
    <col min="4352" max="4352" width="11.42578125" style="2"/>
    <col min="4353" max="4353" width="11.28515625" style="2" customWidth="1"/>
    <col min="4354" max="4354" width="11.42578125" style="2"/>
    <col min="4355" max="4355" width="10.5703125" style="2" customWidth="1"/>
    <col min="4356" max="4356" width="9.28515625" style="2" customWidth="1"/>
    <col min="4357" max="4605" width="11.42578125" style="2"/>
    <col min="4606" max="4606" width="22.140625" style="2" customWidth="1"/>
    <col min="4607" max="4607" width="14" style="2" customWidth="1"/>
    <col min="4608" max="4608" width="11.42578125" style="2"/>
    <col min="4609" max="4609" width="11.28515625" style="2" customWidth="1"/>
    <col min="4610" max="4610" width="11.42578125" style="2"/>
    <col min="4611" max="4611" width="10.5703125" style="2" customWidth="1"/>
    <col min="4612" max="4612" width="9.28515625" style="2" customWidth="1"/>
    <col min="4613" max="4861" width="11.42578125" style="2"/>
    <col min="4862" max="4862" width="22.140625" style="2" customWidth="1"/>
    <col min="4863" max="4863" width="14" style="2" customWidth="1"/>
    <col min="4864" max="4864" width="11.42578125" style="2"/>
    <col min="4865" max="4865" width="11.28515625" style="2" customWidth="1"/>
    <col min="4866" max="4866" width="11.42578125" style="2"/>
    <col min="4867" max="4867" width="10.5703125" style="2" customWidth="1"/>
    <col min="4868" max="4868" width="9.28515625" style="2" customWidth="1"/>
    <col min="4869" max="5117" width="11.42578125" style="2"/>
    <col min="5118" max="5118" width="22.140625" style="2" customWidth="1"/>
    <col min="5119" max="5119" width="14" style="2" customWidth="1"/>
    <col min="5120" max="5120" width="11.42578125" style="2"/>
    <col min="5121" max="5121" width="11.28515625" style="2" customWidth="1"/>
    <col min="5122" max="5122" width="11.42578125" style="2"/>
    <col min="5123" max="5123" width="10.5703125" style="2" customWidth="1"/>
    <col min="5124" max="5124" width="9.28515625" style="2" customWidth="1"/>
    <col min="5125" max="5373" width="11.42578125" style="2"/>
    <col min="5374" max="5374" width="22.140625" style="2" customWidth="1"/>
    <col min="5375" max="5375" width="14" style="2" customWidth="1"/>
    <col min="5376" max="5376" width="11.42578125" style="2"/>
    <col min="5377" max="5377" width="11.28515625" style="2" customWidth="1"/>
    <col min="5378" max="5378" width="11.42578125" style="2"/>
    <col min="5379" max="5379" width="10.5703125" style="2" customWidth="1"/>
    <col min="5380" max="5380" width="9.28515625" style="2" customWidth="1"/>
    <col min="5381" max="5629" width="11.42578125" style="2"/>
    <col min="5630" max="5630" width="22.140625" style="2" customWidth="1"/>
    <col min="5631" max="5631" width="14" style="2" customWidth="1"/>
    <col min="5632" max="5632" width="11.42578125" style="2"/>
    <col min="5633" max="5633" width="11.28515625" style="2" customWidth="1"/>
    <col min="5634" max="5634" width="11.42578125" style="2"/>
    <col min="5635" max="5635" width="10.5703125" style="2" customWidth="1"/>
    <col min="5636" max="5636" width="9.28515625" style="2" customWidth="1"/>
    <col min="5637" max="5885" width="11.42578125" style="2"/>
    <col min="5886" max="5886" width="22.140625" style="2" customWidth="1"/>
    <col min="5887" max="5887" width="14" style="2" customWidth="1"/>
    <col min="5888" max="5888" width="11.42578125" style="2"/>
    <col min="5889" max="5889" width="11.28515625" style="2" customWidth="1"/>
    <col min="5890" max="5890" width="11.42578125" style="2"/>
    <col min="5891" max="5891" width="10.5703125" style="2" customWidth="1"/>
    <col min="5892" max="5892" width="9.28515625" style="2" customWidth="1"/>
    <col min="5893" max="6141" width="11.42578125" style="2"/>
    <col min="6142" max="6142" width="22.140625" style="2" customWidth="1"/>
    <col min="6143" max="6143" width="14" style="2" customWidth="1"/>
    <col min="6144" max="6144" width="11.42578125" style="2"/>
    <col min="6145" max="6145" width="11.28515625" style="2" customWidth="1"/>
    <col min="6146" max="6146" width="11.42578125" style="2"/>
    <col min="6147" max="6147" width="10.5703125" style="2" customWidth="1"/>
    <col min="6148" max="6148" width="9.28515625" style="2" customWidth="1"/>
    <col min="6149" max="6397" width="11.42578125" style="2"/>
    <col min="6398" max="6398" width="22.140625" style="2" customWidth="1"/>
    <col min="6399" max="6399" width="14" style="2" customWidth="1"/>
    <col min="6400" max="6400" width="11.42578125" style="2"/>
    <col min="6401" max="6401" width="11.28515625" style="2" customWidth="1"/>
    <col min="6402" max="6402" width="11.42578125" style="2"/>
    <col min="6403" max="6403" width="10.5703125" style="2" customWidth="1"/>
    <col min="6404" max="6404" width="9.28515625" style="2" customWidth="1"/>
    <col min="6405" max="6653" width="11.42578125" style="2"/>
    <col min="6654" max="6654" width="22.140625" style="2" customWidth="1"/>
    <col min="6655" max="6655" width="14" style="2" customWidth="1"/>
    <col min="6656" max="6656" width="11.42578125" style="2"/>
    <col min="6657" max="6657" width="11.28515625" style="2" customWidth="1"/>
    <col min="6658" max="6658" width="11.42578125" style="2"/>
    <col min="6659" max="6659" width="10.5703125" style="2" customWidth="1"/>
    <col min="6660" max="6660" width="9.28515625" style="2" customWidth="1"/>
    <col min="6661" max="6909" width="11.42578125" style="2"/>
    <col min="6910" max="6910" width="22.140625" style="2" customWidth="1"/>
    <col min="6911" max="6911" width="14" style="2" customWidth="1"/>
    <col min="6912" max="6912" width="11.42578125" style="2"/>
    <col min="6913" max="6913" width="11.28515625" style="2" customWidth="1"/>
    <col min="6914" max="6914" width="11.42578125" style="2"/>
    <col min="6915" max="6915" width="10.5703125" style="2" customWidth="1"/>
    <col min="6916" max="6916" width="9.28515625" style="2" customWidth="1"/>
    <col min="6917" max="7165" width="11.42578125" style="2"/>
    <col min="7166" max="7166" width="22.140625" style="2" customWidth="1"/>
    <col min="7167" max="7167" width="14" style="2" customWidth="1"/>
    <col min="7168" max="7168" width="11.42578125" style="2"/>
    <col min="7169" max="7169" width="11.28515625" style="2" customWidth="1"/>
    <col min="7170" max="7170" width="11.42578125" style="2"/>
    <col min="7171" max="7171" width="10.5703125" style="2" customWidth="1"/>
    <col min="7172" max="7172" width="9.28515625" style="2" customWidth="1"/>
    <col min="7173" max="7421" width="11.42578125" style="2"/>
    <col min="7422" max="7422" width="22.140625" style="2" customWidth="1"/>
    <col min="7423" max="7423" width="14" style="2" customWidth="1"/>
    <col min="7424" max="7424" width="11.42578125" style="2"/>
    <col min="7425" max="7425" width="11.28515625" style="2" customWidth="1"/>
    <col min="7426" max="7426" width="11.42578125" style="2"/>
    <col min="7427" max="7427" width="10.5703125" style="2" customWidth="1"/>
    <col min="7428" max="7428" width="9.28515625" style="2" customWidth="1"/>
    <col min="7429" max="7677" width="11.42578125" style="2"/>
    <col min="7678" max="7678" width="22.140625" style="2" customWidth="1"/>
    <col min="7679" max="7679" width="14" style="2" customWidth="1"/>
    <col min="7680" max="7680" width="11.42578125" style="2"/>
    <col min="7681" max="7681" width="11.28515625" style="2" customWidth="1"/>
    <col min="7682" max="7682" width="11.42578125" style="2"/>
    <col min="7683" max="7683" width="10.5703125" style="2" customWidth="1"/>
    <col min="7684" max="7684" width="9.28515625" style="2" customWidth="1"/>
    <col min="7685" max="7933" width="11.42578125" style="2"/>
    <col min="7934" max="7934" width="22.140625" style="2" customWidth="1"/>
    <col min="7935" max="7935" width="14" style="2" customWidth="1"/>
    <col min="7936" max="7936" width="11.42578125" style="2"/>
    <col min="7937" max="7937" width="11.28515625" style="2" customWidth="1"/>
    <col min="7938" max="7938" width="11.42578125" style="2"/>
    <col min="7939" max="7939" width="10.5703125" style="2" customWidth="1"/>
    <col min="7940" max="7940" width="9.28515625" style="2" customWidth="1"/>
    <col min="7941" max="8189" width="11.42578125" style="2"/>
    <col min="8190" max="8190" width="22.140625" style="2" customWidth="1"/>
    <col min="8191" max="8191" width="14" style="2" customWidth="1"/>
    <col min="8192" max="8192" width="11.42578125" style="2"/>
    <col min="8193" max="8193" width="11.28515625" style="2" customWidth="1"/>
    <col min="8194" max="8194" width="11.42578125" style="2"/>
    <col min="8195" max="8195" width="10.5703125" style="2" customWidth="1"/>
    <col min="8196" max="8196" width="9.28515625" style="2" customWidth="1"/>
    <col min="8197" max="8445" width="11.42578125" style="2"/>
    <col min="8446" max="8446" width="22.140625" style="2" customWidth="1"/>
    <col min="8447" max="8447" width="14" style="2" customWidth="1"/>
    <col min="8448" max="8448" width="11.42578125" style="2"/>
    <col min="8449" max="8449" width="11.28515625" style="2" customWidth="1"/>
    <col min="8450" max="8450" width="11.42578125" style="2"/>
    <col min="8451" max="8451" width="10.5703125" style="2" customWidth="1"/>
    <col min="8452" max="8452" width="9.28515625" style="2" customWidth="1"/>
    <col min="8453" max="8701" width="11.42578125" style="2"/>
    <col min="8702" max="8702" width="22.140625" style="2" customWidth="1"/>
    <col min="8703" max="8703" width="14" style="2" customWidth="1"/>
    <col min="8704" max="8704" width="11.42578125" style="2"/>
    <col min="8705" max="8705" width="11.28515625" style="2" customWidth="1"/>
    <col min="8706" max="8706" width="11.42578125" style="2"/>
    <col min="8707" max="8707" width="10.5703125" style="2" customWidth="1"/>
    <col min="8708" max="8708" width="9.28515625" style="2" customWidth="1"/>
    <col min="8709" max="8957" width="11.42578125" style="2"/>
    <col min="8958" max="8958" width="22.140625" style="2" customWidth="1"/>
    <col min="8959" max="8959" width="14" style="2" customWidth="1"/>
    <col min="8960" max="8960" width="11.42578125" style="2"/>
    <col min="8961" max="8961" width="11.28515625" style="2" customWidth="1"/>
    <col min="8962" max="8962" width="11.42578125" style="2"/>
    <col min="8963" max="8963" width="10.5703125" style="2" customWidth="1"/>
    <col min="8964" max="8964" width="9.28515625" style="2" customWidth="1"/>
    <col min="8965" max="9213" width="11.42578125" style="2"/>
    <col min="9214" max="9214" width="22.140625" style="2" customWidth="1"/>
    <col min="9215" max="9215" width="14" style="2" customWidth="1"/>
    <col min="9216" max="9216" width="11.42578125" style="2"/>
    <col min="9217" max="9217" width="11.28515625" style="2" customWidth="1"/>
    <col min="9218" max="9218" width="11.42578125" style="2"/>
    <col min="9219" max="9219" width="10.5703125" style="2" customWidth="1"/>
    <col min="9220" max="9220" width="9.28515625" style="2" customWidth="1"/>
    <col min="9221" max="9469" width="11.42578125" style="2"/>
    <col min="9470" max="9470" width="22.140625" style="2" customWidth="1"/>
    <col min="9471" max="9471" width="14" style="2" customWidth="1"/>
    <col min="9472" max="9472" width="11.42578125" style="2"/>
    <col min="9473" max="9473" width="11.28515625" style="2" customWidth="1"/>
    <col min="9474" max="9474" width="11.42578125" style="2"/>
    <col min="9475" max="9475" width="10.5703125" style="2" customWidth="1"/>
    <col min="9476" max="9476" width="9.28515625" style="2" customWidth="1"/>
    <col min="9477" max="9725" width="11.42578125" style="2"/>
    <col min="9726" max="9726" width="22.140625" style="2" customWidth="1"/>
    <col min="9727" max="9727" width="14" style="2" customWidth="1"/>
    <col min="9728" max="9728" width="11.42578125" style="2"/>
    <col min="9729" max="9729" width="11.28515625" style="2" customWidth="1"/>
    <col min="9730" max="9730" width="11.42578125" style="2"/>
    <col min="9731" max="9731" width="10.5703125" style="2" customWidth="1"/>
    <col min="9732" max="9732" width="9.28515625" style="2" customWidth="1"/>
    <col min="9733" max="9981" width="11.42578125" style="2"/>
    <col min="9982" max="9982" width="22.140625" style="2" customWidth="1"/>
    <col min="9983" max="9983" width="14" style="2" customWidth="1"/>
    <col min="9984" max="9984" width="11.42578125" style="2"/>
    <col min="9985" max="9985" width="11.28515625" style="2" customWidth="1"/>
    <col min="9986" max="9986" width="11.42578125" style="2"/>
    <col min="9987" max="9987" width="10.5703125" style="2" customWidth="1"/>
    <col min="9988" max="9988" width="9.28515625" style="2" customWidth="1"/>
    <col min="9989" max="10237" width="11.42578125" style="2"/>
    <col min="10238" max="10238" width="22.140625" style="2" customWidth="1"/>
    <col min="10239" max="10239" width="14" style="2" customWidth="1"/>
    <col min="10240" max="10240" width="11.42578125" style="2"/>
    <col min="10241" max="10241" width="11.28515625" style="2" customWidth="1"/>
    <col min="10242" max="10242" width="11.42578125" style="2"/>
    <col min="10243" max="10243" width="10.5703125" style="2" customWidth="1"/>
    <col min="10244" max="10244" width="9.28515625" style="2" customWidth="1"/>
    <col min="10245" max="10493" width="11.42578125" style="2"/>
    <col min="10494" max="10494" width="22.140625" style="2" customWidth="1"/>
    <col min="10495" max="10495" width="14" style="2" customWidth="1"/>
    <col min="10496" max="10496" width="11.42578125" style="2"/>
    <col min="10497" max="10497" width="11.28515625" style="2" customWidth="1"/>
    <col min="10498" max="10498" width="11.42578125" style="2"/>
    <col min="10499" max="10499" width="10.5703125" style="2" customWidth="1"/>
    <col min="10500" max="10500" width="9.28515625" style="2" customWidth="1"/>
    <col min="10501" max="10749" width="11.42578125" style="2"/>
    <col min="10750" max="10750" width="22.140625" style="2" customWidth="1"/>
    <col min="10751" max="10751" width="14" style="2" customWidth="1"/>
    <col min="10752" max="10752" width="11.42578125" style="2"/>
    <col min="10753" max="10753" width="11.28515625" style="2" customWidth="1"/>
    <col min="10754" max="10754" width="11.42578125" style="2"/>
    <col min="10755" max="10755" width="10.5703125" style="2" customWidth="1"/>
    <col min="10756" max="10756" width="9.28515625" style="2" customWidth="1"/>
    <col min="10757" max="11005" width="11.42578125" style="2"/>
    <col min="11006" max="11006" width="22.140625" style="2" customWidth="1"/>
    <col min="11007" max="11007" width="14" style="2" customWidth="1"/>
    <col min="11008" max="11008" width="11.42578125" style="2"/>
    <col min="11009" max="11009" width="11.28515625" style="2" customWidth="1"/>
    <col min="11010" max="11010" width="11.42578125" style="2"/>
    <col min="11011" max="11011" width="10.5703125" style="2" customWidth="1"/>
    <col min="11012" max="11012" width="9.28515625" style="2" customWidth="1"/>
    <col min="11013" max="11261" width="11.42578125" style="2"/>
    <col min="11262" max="11262" width="22.140625" style="2" customWidth="1"/>
    <col min="11263" max="11263" width="14" style="2" customWidth="1"/>
    <col min="11264" max="11264" width="11.42578125" style="2"/>
    <col min="11265" max="11265" width="11.28515625" style="2" customWidth="1"/>
    <col min="11266" max="11266" width="11.42578125" style="2"/>
    <col min="11267" max="11267" width="10.5703125" style="2" customWidth="1"/>
    <col min="11268" max="11268" width="9.28515625" style="2" customWidth="1"/>
    <col min="11269" max="11517" width="11.42578125" style="2"/>
    <col min="11518" max="11518" width="22.140625" style="2" customWidth="1"/>
    <col min="11519" max="11519" width="14" style="2" customWidth="1"/>
    <col min="11520" max="11520" width="11.42578125" style="2"/>
    <col min="11521" max="11521" width="11.28515625" style="2" customWidth="1"/>
    <col min="11522" max="11522" width="11.42578125" style="2"/>
    <col min="11523" max="11523" width="10.5703125" style="2" customWidth="1"/>
    <col min="11524" max="11524" width="9.28515625" style="2" customWidth="1"/>
    <col min="11525" max="11773" width="11.42578125" style="2"/>
    <col min="11774" max="11774" width="22.140625" style="2" customWidth="1"/>
    <col min="11775" max="11775" width="14" style="2" customWidth="1"/>
    <col min="11776" max="11776" width="11.42578125" style="2"/>
    <col min="11777" max="11777" width="11.28515625" style="2" customWidth="1"/>
    <col min="11778" max="11778" width="11.42578125" style="2"/>
    <col min="11779" max="11779" width="10.5703125" style="2" customWidth="1"/>
    <col min="11780" max="11780" width="9.28515625" style="2" customWidth="1"/>
    <col min="11781" max="12029" width="11.42578125" style="2"/>
    <col min="12030" max="12030" width="22.140625" style="2" customWidth="1"/>
    <col min="12031" max="12031" width="14" style="2" customWidth="1"/>
    <col min="12032" max="12032" width="11.42578125" style="2"/>
    <col min="12033" max="12033" width="11.28515625" style="2" customWidth="1"/>
    <col min="12034" max="12034" width="11.42578125" style="2"/>
    <col min="12035" max="12035" width="10.5703125" style="2" customWidth="1"/>
    <col min="12036" max="12036" width="9.28515625" style="2" customWidth="1"/>
    <col min="12037" max="12285" width="11.42578125" style="2"/>
    <col min="12286" max="12286" width="22.140625" style="2" customWidth="1"/>
    <col min="12287" max="12287" width="14" style="2" customWidth="1"/>
    <col min="12288" max="12288" width="11.42578125" style="2"/>
    <col min="12289" max="12289" width="11.28515625" style="2" customWidth="1"/>
    <col min="12290" max="12290" width="11.42578125" style="2"/>
    <col min="12291" max="12291" width="10.5703125" style="2" customWidth="1"/>
    <col min="12292" max="12292" width="9.28515625" style="2" customWidth="1"/>
    <col min="12293" max="12541" width="11.42578125" style="2"/>
    <col min="12542" max="12542" width="22.140625" style="2" customWidth="1"/>
    <col min="12543" max="12543" width="14" style="2" customWidth="1"/>
    <col min="12544" max="12544" width="11.42578125" style="2"/>
    <col min="12545" max="12545" width="11.28515625" style="2" customWidth="1"/>
    <col min="12546" max="12546" width="11.42578125" style="2"/>
    <col min="12547" max="12547" width="10.5703125" style="2" customWidth="1"/>
    <col min="12548" max="12548" width="9.28515625" style="2" customWidth="1"/>
    <col min="12549" max="12797" width="11.42578125" style="2"/>
    <col min="12798" max="12798" width="22.140625" style="2" customWidth="1"/>
    <col min="12799" max="12799" width="14" style="2" customWidth="1"/>
    <col min="12800" max="12800" width="11.42578125" style="2"/>
    <col min="12801" max="12801" width="11.28515625" style="2" customWidth="1"/>
    <col min="12802" max="12802" width="11.42578125" style="2"/>
    <col min="12803" max="12803" width="10.5703125" style="2" customWidth="1"/>
    <col min="12804" max="12804" width="9.28515625" style="2" customWidth="1"/>
    <col min="12805" max="13053" width="11.42578125" style="2"/>
    <col min="13054" max="13054" width="22.140625" style="2" customWidth="1"/>
    <col min="13055" max="13055" width="14" style="2" customWidth="1"/>
    <col min="13056" max="13056" width="11.42578125" style="2"/>
    <col min="13057" max="13057" width="11.28515625" style="2" customWidth="1"/>
    <col min="13058" max="13058" width="11.42578125" style="2"/>
    <col min="13059" max="13059" width="10.5703125" style="2" customWidth="1"/>
    <col min="13060" max="13060" width="9.28515625" style="2" customWidth="1"/>
    <col min="13061" max="13309" width="11.42578125" style="2"/>
    <col min="13310" max="13310" width="22.140625" style="2" customWidth="1"/>
    <col min="13311" max="13311" width="14" style="2" customWidth="1"/>
    <col min="13312" max="13312" width="11.42578125" style="2"/>
    <col min="13313" max="13313" width="11.28515625" style="2" customWidth="1"/>
    <col min="13314" max="13314" width="11.42578125" style="2"/>
    <col min="13315" max="13315" width="10.5703125" style="2" customWidth="1"/>
    <col min="13316" max="13316" width="9.28515625" style="2" customWidth="1"/>
    <col min="13317" max="13565" width="11.42578125" style="2"/>
    <col min="13566" max="13566" width="22.140625" style="2" customWidth="1"/>
    <col min="13567" max="13567" width="14" style="2" customWidth="1"/>
    <col min="13568" max="13568" width="11.42578125" style="2"/>
    <col min="13569" max="13569" width="11.28515625" style="2" customWidth="1"/>
    <col min="13570" max="13570" width="11.42578125" style="2"/>
    <col min="13571" max="13571" width="10.5703125" style="2" customWidth="1"/>
    <col min="13572" max="13572" width="9.28515625" style="2" customWidth="1"/>
    <col min="13573" max="13821" width="11.42578125" style="2"/>
    <col min="13822" max="13822" width="22.140625" style="2" customWidth="1"/>
    <col min="13823" max="13823" width="14" style="2" customWidth="1"/>
    <col min="13824" max="13824" width="11.42578125" style="2"/>
    <col min="13825" max="13825" width="11.28515625" style="2" customWidth="1"/>
    <col min="13826" max="13826" width="11.42578125" style="2"/>
    <col min="13827" max="13827" width="10.5703125" style="2" customWidth="1"/>
    <col min="13828" max="13828" width="9.28515625" style="2" customWidth="1"/>
    <col min="13829" max="14077" width="11.42578125" style="2"/>
    <col min="14078" max="14078" width="22.140625" style="2" customWidth="1"/>
    <col min="14079" max="14079" width="14" style="2" customWidth="1"/>
    <col min="14080" max="14080" width="11.42578125" style="2"/>
    <col min="14081" max="14081" width="11.28515625" style="2" customWidth="1"/>
    <col min="14082" max="14082" width="11.42578125" style="2"/>
    <col min="14083" max="14083" width="10.5703125" style="2" customWidth="1"/>
    <col min="14084" max="14084" width="9.28515625" style="2" customWidth="1"/>
    <col min="14085" max="14333" width="11.42578125" style="2"/>
    <col min="14334" max="14334" width="22.140625" style="2" customWidth="1"/>
    <col min="14335" max="14335" width="14" style="2" customWidth="1"/>
    <col min="14336" max="14336" width="11.42578125" style="2"/>
    <col min="14337" max="14337" width="11.28515625" style="2" customWidth="1"/>
    <col min="14338" max="14338" width="11.42578125" style="2"/>
    <col min="14339" max="14339" width="10.5703125" style="2" customWidth="1"/>
    <col min="14340" max="14340" width="9.28515625" style="2" customWidth="1"/>
    <col min="14341" max="14589" width="11.42578125" style="2"/>
    <col min="14590" max="14590" width="22.140625" style="2" customWidth="1"/>
    <col min="14591" max="14591" width="14" style="2" customWidth="1"/>
    <col min="14592" max="14592" width="11.42578125" style="2"/>
    <col min="14593" max="14593" width="11.28515625" style="2" customWidth="1"/>
    <col min="14594" max="14594" width="11.42578125" style="2"/>
    <col min="14595" max="14595" width="10.5703125" style="2" customWidth="1"/>
    <col min="14596" max="14596" width="9.28515625" style="2" customWidth="1"/>
    <col min="14597" max="14845" width="11.42578125" style="2"/>
    <col min="14846" max="14846" width="22.140625" style="2" customWidth="1"/>
    <col min="14847" max="14847" width="14" style="2" customWidth="1"/>
    <col min="14848" max="14848" width="11.42578125" style="2"/>
    <col min="14849" max="14849" width="11.28515625" style="2" customWidth="1"/>
    <col min="14850" max="14850" width="11.42578125" style="2"/>
    <col min="14851" max="14851" width="10.5703125" style="2" customWidth="1"/>
    <col min="14852" max="14852" width="9.28515625" style="2" customWidth="1"/>
    <col min="14853" max="15101" width="11.42578125" style="2"/>
    <col min="15102" max="15102" width="22.140625" style="2" customWidth="1"/>
    <col min="15103" max="15103" width="14" style="2" customWidth="1"/>
    <col min="15104" max="15104" width="11.42578125" style="2"/>
    <col min="15105" max="15105" width="11.28515625" style="2" customWidth="1"/>
    <col min="15106" max="15106" width="11.42578125" style="2"/>
    <col min="15107" max="15107" width="10.5703125" style="2" customWidth="1"/>
    <col min="15108" max="15108" width="9.28515625" style="2" customWidth="1"/>
    <col min="15109" max="15357" width="11.42578125" style="2"/>
    <col min="15358" max="15358" width="22.140625" style="2" customWidth="1"/>
    <col min="15359" max="15359" width="14" style="2" customWidth="1"/>
    <col min="15360" max="15360" width="11.42578125" style="2"/>
    <col min="15361" max="15361" width="11.28515625" style="2" customWidth="1"/>
    <col min="15362" max="15362" width="11.42578125" style="2"/>
    <col min="15363" max="15363" width="10.5703125" style="2" customWidth="1"/>
    <col min="15364" max="15364" width="9.28515625" style="2" customWidth="1"/>
    <col min="15365" max="15613" width="11.42578125" style="2"/>
    <col min="15614" max="15614" width="22.140625" style="2" customWidth="1"/>
    <col min="15615" max="15615" width="14" style="2" customWidth="1"/>
    <col min="15616" max="15616" width="11.42578125" style="2"/>
    <col min="15617" max="15617" width="11.28515625" style="2" customWidth="1"/>
    <col min="15618" max="15618" width="11.42578125" style="2"/>
    <col min="15619" max="15619" width="10.5703125" style="2" customWidth="1"/>
    <col min="15620" max="15620" width="9.28515625" style="2" customWidth="1"/>
    <col min="15621" max="15869" width="11.42578125" style="2"/>
    <col min="15870" max="15870" width="22.140625" style="2" customWidth="1"/>
    <col min="15871" max="15871" width="14" style="2" customWidth="1"/>
    <col min="15872" max="15872" width="11.42578125" style="2"/>
    <col min="15873" max="15873" width="11.28515625" style="2" customWidth="1"/>
    <col min="15874" max="15874" width="11.42578125" style="2"/>
    <col min="15875" max="15875" width="10.5703125" style="2" customWidth="1"/>
    <col min="15876" max="15876" width="9.28515625" style="2" customWidth="1"/>
    <col min="15877" max="16125" width="11.42578125" style="2"/>
    <col min="16126" max="16126" width="22.140625" style="2" customWidth="1"/>
    <col min="16127" max="16127" width="14" style="2" customWidth="1"/>
    <col min="16128" max="16128" width="11.42578125" style="2"/>
    <col min="16129" max="16129" width="11.28515625" style="2" customWidth="1"/>
    <col min="16130" max="16130" width="11.42578125" style="2"/>
    <col min="16131" max="16131" width="10.5703125" style="2" customWidth="1"/>
    <col min="16132" max="16132" width="9.28515625" style="2" customWidth="1"/>
    <col min="16133" max="16384" width="11.42578125" style="2"/>
  </cols>
  <sheetData>
    <row r="1" spans="1:9" x14ac:dyDescent="0.2">
      <c r="A1" s="3" t="s">
        <v>73</v>
      </c>
      <c r="B1" s="3"/>
      <c r="C1" s="3"/>
      <c r="D1" s="3"/>
      <c r="E1" s="3"/>
      <c r="F1" s="3"/>
      <c r="G1" s="3"/>
    </row>
    <row r="2" spans="1:9" x14ac:dyDescent="0.2">
      <c r="A2" s="3" t="s">
        <v>1</v>
      </c>
      <c r="B2" s="3"/>
      <c r="C2" s="3"/>
      <c r="D2" s="3"/>
      <c r="E2" s="3"/>
      <c r="F2" s="3"/>
      <c r="G2" s="3"/>
    </row>
    <row r="3" spans="1:9" x14ac:dyDescent="0.2">
      <c r="A3" s="4" t="s">
        <v>53</v>
      </c>
      <c r="B3" s="4"/>
      <c r="C3" s="4"/>
      <c r="D3" s="4"/>
      <c r="E3" s="4"/>
      <c r="F3" s="4"/>
      <c r="G3" s="4"/>
    </row>
    <row r="4" spans="1:9" x14ac:dyDescent="0.2">
      <c r="A4" s="6"/>
      <c r="B4" s="5"/>
      <c r="C4" s="6"/>
      <c r="D4" s="6"/>
      <c r="E4" s="6"/>
      <c r="F4" s="6"/>
      <c r="G4" s="5"/>
    </row>
    <row r="5" spans="1:9" ht="12.75" customHeight="1" x14ac:dyDescent="0.2">
      <c r="A5" s="7" t="s">
        <v>4</v>
      </c>
      <c r="B5" s="8" t="s">
        <v>5</v>
      </c>
      <c r="C5" s="9"/>
      <c r="D5" s="10"/>
      <c r="E5" s="11" t="s">
        <v>6</v>
      </c>
      <c r="F5" s="9"/>
      <c r="G5" s="12"/>
    </row>
    <row r="6" spans="1:9" ht="19.5" customHeight="1" x14ac:dyDescent="0.2">
      <c r="A6" s="13"/>
      <c r="B6" s="14" t="s">
        <v>7</v>
      </c>
      <c r="C6" s="15" t="s">
        <v>8</v>
      </c>
      <c r="D6" s="10"/>
      <c r="E6" s="11" t="s">
        <v>9</v>
      </c>
      <c r="F6" s="10"/>
      <c r="G6" s="16">
        <v>2015</v>
      </c>
    </row>
    <row r="7" spans="1:9" x14ac:dyDescent="0.2">
      <c r="A7" s="17"/>
      <c r="B7" s="18"/>
      <c r="C7" s="19" t="s">
        <v>10</v>
      </c>
      <c r="D7" s="20" t="s">
        <v>11</v>
      </c>
      <c r="E7" s="20" t="s">
        <v>12</v>
      </c>
      <c r="F7" s="19" t="s">
        <v>13</v>
      </c>
      <c r="G7" s="21" t="s">
        <v>14</v>
      </c>
    </row>
    <row r="8" spans="1:9" ht="15" x14ac:dyDescent="0.25">
      <c r="A8" s="152" t="s">
        <v>15</v>
      </c>
      <c r="B8" s="126">
        <f>B10+B12+B14+B16+B20</f>
        <v>3265370802</v>
      </c>
      <c r="C8" s="126">
        <f>C10+C12+C14+C16+C20</f>
        <v>2075678110</v>
      </c>
      <c r="D8" s="126">
        <f>D10+D12+D14+D16+D20</f>
        <v>3479424843.9499998</v>
      </c>
      <c r="E8" s="126">
        <f>D8-C8</f>
        <v>1403746733.9499998</v>
      </c>
      <c r="F8" s="24">
        <f>(D8*100/C8)-100</f>
        <v>67.628344066797524</v>
      </c>
      <c r="G8" s="127">
        <f>(D8/1.033)/B8*100-100</f>
        <v>3.1512828529432397</v>
      </c>
      <c r="H8" s="26"/>
    </row>
    <row r="9" spans="1:9" x14ac:dyDescent="0.2">
      <c r="A9" s="153"/>
      <c r="B9" s="154"/>
      <c r="C9" s="154"/>
      <c r="D9" s="154"/>
      <c r="E9" s="155"/>
      <c r="F9" s="156"/>
      <c r="G9" s="157"/>
      <c r="I9" s="51"/>
    </row>
    <row r="10" spans="1:9" x14ac:dyDescent="0.2">
      <c r="A10" s="158" t="s">
        <v>18</v>
      </c>
      <c r="B10" s="159">
        <v>0</v>
      </c>
      <c r="C10" s="160">
        <v>0</v>
      </c>
      <c r="D10" s="159">
        <v>0</v>
      </c>
      <c r="E10" s="37">
        <f>D10-C10</f>
        <v>0</v>
      </c>
      <c r="F10" s="38" t="s">
        <v>19</v>
      </c>
      <c r="G10" s="39" t="s">
        <v>19</v>
      </c>
    </row>
    <row r="11" spans="1:9" ht="6.75" customHeight="1" x14ac:dyDescent="0.2">
      <c r="A11" s="153"/>
      <c r="B11" s="161"/>
      <c r="C11" s="154"/>
      <c r="D11" s="161"/>
      <c r="E11" s="155"/>
      <c r="F11" s="156"/>
      <c r="G11" s="157"/>
    </row>
    <row r="12" spans="1:9" x14ac:dyDescent="0.2">
      <c r="A12" s="158" t="s">
        <v>20</v>
      </c>
      <c r="B12" s="162">
        <v>1330153460</v>
      </c>
      <c r="C12" s="142">
        <v>1198122638</v>
      </c>
      <c r="D12" s="162">
        <f>'INGR 5'!D72</f>
        <v>1441001420.95</v>
      </c>
      <c r="E12" s="37">
        <f>D12-C12</f>
        <v>242878782.95000005</v>
      </c>
      <c r="F12" s="38">
        <f>(D12*100/C12)-100</f>
        <v>20.271612875576096</v>
      </c>
      <c r="G12" s="39">
        <f t="shared" ref="G12:G20" si="0">(D12/1.033)/B12*100-100</f>
        <v>4.8726733875687671</v>
      </c>
    </row>
    <row r="13" spans="1:9" ht="6" customHeight="1" x14ac:dyDescent="0.2">
      <c r="A13" s="158"/>
      <c r="B13" s="142"/>
      <c r="C13" s="163"/>
      <c r="D13" s="164"/>
      <c r="E13" s="37"/>
      <c r="F13" s="38"/>
      <c r="G13" s="39"/>
    </row>
    <row r="14" spans="1:9" x14ac:dyDescent="0.2">
      <c r="A14" s="158" t="s">
        <v>74</v>
      </c>
      <c r="B14" s="37">
        <v>38190488</v>
      </c>
      <c r="C14" s="37">
        <v>37014672</v>
      </c>
      <c r="D14" s="37">
        <f>'INGR 6'!C28</f>
        <v>36978703</v>
      </c>
      <c r="E14" s="37">
        <f>D14-C14</f>
        <v>-35969</v>
      </c>
      <c r="F14" s="38">
        <f>(D14*100/C14)-100</f>
        <v>-9.717497969454314E-2</v>
      </c>
      <c r="G14" s="39">
        <f t="shared" si="0"/>
        <v>-6.2662169758269783</v>
      </c>
    </row>
    <row r="15" spans="1:9" ht="6" customHeight="1" x14ac:dyDescent="0.2">
      <c r="A15" s="158"/>
      <c r="B15" s="142"/>
      <c r="C15" s="158"/>
      <c r="D15" s="165"/>
      <c r="E15" s="37"/>
      <c r="F15" s="38"/>
      <c r="G15" s="39"/>
    </row>
    <row r="16" spans="1:9" x14ac:dyDescent="0.2">
      <c r="A16" s="158" t="s">
        <v>75</v>
      </c>
      <c r="B16" s="166">
        <f>B17+B18</f>
        <v>1890899759</v>
      </c>
      <c r="C16" s="166">
        <f t="shared" ref="C16" si="1">C17+C18</f>
        <v>837901310</v>
      </c>
      <c r="D16" s="166">
        <f>D17+D18</f>
        <v>1999952187</v>
      </c>
      <c r="E16" s="34">
        <f>D16-C16</f>
        <v>1162050877</v>
      </c>
      <c r="F16" s="35">
        <f>(D16*100/C16)-100</f>
        <v>138.68588855649361</v>
      </c>
      <c r="G16" s="25">
        <f t="shared" si="0"/>
        <v>2.3884067508437283</v>
      </c>
      <c r="H16" s="58"/>
    </row>
    <row r="17" spans="1:7" ht="22.5" x14ac:dyDescent="0.2">
      <c r="A17" s="167" t="s">
        <v>76</v>
      </c>
      <c r="B17" s="44">
        <v>1019852532</v>
      </c>
      <c r="C17" s="44">
        <v>621021762</v>
      </c>
      <c r="D17" s="43">
        <v>1358350365</v>
      </c>
      <c r="E17" s="44">
        <f>D17-C17</f>
        <v>737328603</v>
      </c>
      <c r="F17" s="45">
        <f>(D17*100/C17)-100</f>
        <v>118.72830359848163</v>
      </c>
      <c r="G17" s="168">
        <f t="shared" si="0"/>
        <v>28.935973549192539</v>
      </c>
    </row>
    <row r="18" spans="1:7" x14ac:dyDescent="0.2">
      <c r="A18" s="169" t="s">
        <v>77</v>
      </c>
      <c r="B18" s="46">
        <v>871047227</v>
      </c>
      <c r="C18" s="46">
        <v>216879548</v>
      </c>
      <c r="D18" s="46">
        <f>SUM('INGR 7'!D30:D36)</f>
        <v>641601822</v>
      </c>
      <c r="E18" s="37">
        <f>D18-C18</f>
        <v>424722274</v>
      </c>
      <c r="F18" s="38">
        <f>(D18*100/C18)-100</f>
        <v>195.83325302762069</v>
      </c>
      <c r="G18" s="39">
        <f t="shared" si="0"/>
        <v>-28.694412157820537</v>
      </c>
    </row>
    <row r="19" spans="1:7" ht="6.75" customHeight="1" x14ac:dyDescent="0.2">
      <c r="A19" s="170"/>
      <c r="B19" s="46"/>
      <c r="C19" s="37"/>
      <c r="D19" s="46"/>
      <c r="E19" s="37"/>
      <c r="F19" s="38"/>
      <c r="G19" s="39"/>
    </row>
    <row r="20" spans="1:7" ht="56.25" x14ac:dyDescent="0.2">
      <c r="A20" s="42" t="s">
        <v>25</v>
      </c>
      <c r="B20" s="46">
        <v>6127095</v>
      </c>
      <c r="C20" s="46">
        <v>2639490</v>
      </c>
      <c r="D20" s="46">
        <f>'INGR 8'!D25</f>
        <v>1492533</v>
      </c>
      <c r="E20" s="46">
        <f>D20-C20</f>
        <v>-1146957</v>
      </c>
      <c r="F20" s="47">
        <f>(D20*100/C20)-100</f>
        <v>-43.453735380698546</v>
      </c>
      <c r="G20" s="135">
        <f t="shared" si="0"/>
        <v>-76.418631410808501</v>
      </c>
    </row>
    <row r="21" spans="1:7" x14ac:dyDescent="0.2">
      <c r="A21" s="171"/>
      <c r="B21" s="171"/>
      <c r="C21" s="171"/>
      <c r="D21" s="172"/>
      <c r="E21" s="173"/>
      <c r="F21" s="174"/>
      <c r="G21" s="175"/>
    </row>
    <row r="22" spans="1:7" x14ac:dyDescent="0.2">
      <c r="A22" s="149" t="s">
        <v>35</v>
      </c>
      <c r="B22" s="149"/>
      <c r="C22" s="149"/>
      <c r="D22" s="5"/>
      <c r="E22" s="5"/>
      <c r="F22" s="150"/>
      <c r="G22" s="5"/>
    </row>
    <row r="23" spans="1:7" x14ac:dyDescent="0.2">
      <c r="A23" s="151" t="s">
        <v>37</v>
      </c>
      <c r="B23" s="5"/>
      <c r="C23" s="5"/>
      <c r="D23" s="5"/>
      <c r="E23" s="5"/>
      <c r="F23" s="5"/>
      <c r="G23" s="5"/>
    </row>
    <row r="24" spans="1:7" x14ac:dyDescent="0.2">
      <c r="B24" s="58"/>
      <c r="C24" s="58"/>
      <c r="D24" s="58"/>
      <c r="E24" s="58"/>
    </row>
    <row r="25" spans="1:7" x14ac:dyDescent="0.2">
      <c r="B25" s="176"/>
      <c r="C25" s="176"/>
      <c r="D25" s="176"/>
    </row>
    <row r="29" spans="1:7" x14ac:dyDescent="0.2">
      <c r="B29" s="58"/>
    </row>
  </sheetData>
  <mergeCells count="9">
    <mergeCell ref="A1:G1"/>
    <mergeCell ref="A2:G2"/>
    <mergeCell ref="A3:G3"/>
    <mergeCell ref="A5:A7"/>
    <mergeCell ref="B5:D5"/>
    <mergeCell ref="E5:G5"/>
    <mergeCell ref="B6:B7"/>
    <mergeCell ref="C6:D6"/>
    <mergeCell ref="E6:F6"/>
  </mergeCells>
  <pageMargins left="0.74803149606299213" right="0.74803149606299213" top="0.98425196850393704" bottom="0.98425196850393704" header="0" footer="0"/>
  <pageSetup scale="9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0" zoomScaleNormal="80" workbookViewId="0">
      <selection activeCell="K20" sqref="K20"/>
    </sheetView>
  </sheetViews>
  <sheetFormatPr baseColWidth="10" defaultColWidth="11.5703125" defaultRowHeight="15.75" x14ac:dyDescent="0.25"/>
  <cols>
    <col min="1" max="1" width="2.28515625" style="1307" customWidth="1"/>
    <col min="2" max="2" width="1.28515625" style="1307" customWidth="1"/>
    <col min="3" max="3" width="1.85546875" style="1359" customWidth="1"/>
    <col min="4" max="4" width="38.42578125" style="1359" customWidth="1"/>
    <col min="5" max="8" width="15.7109375" style="1359" customWidth="1"/>
    <col min="9" max="9" width="15.7109375" style="1307" customWidth="1"/>
    <col min="10" max="10" width="1.7109375" style="1307" customWidth="1"/>
    <col min="11" max="11" width="15.42578125" style="1307" bestFit="1" customWidth="1"/>
    <col min="12" max="12" width="19.7109375" style="1307" bestFit="1" customWidth="1"/>
    <col min="13" max="13" width="18.28515625" style="1309" bestFit="1" customWidth="1"/>
    <col min="14" max="15" width="15.7109375" style="1307" customWidth="1"/>
    <col min="16" max="16" width="18" style="1307" customWidth="1"/>
    <col min="17" max="16384" width="11.5703125" style="1307"/>
  </cols>
  <sheetData>
    <row r="1" spans="1:16" x14ac:dyDescent="0.25">
      <c r="B1" s="1308" t="s">
        <v>2186</v>
      </c>
      <c r="C1" s="1308"/>
      <c r="D1" s="1308"/>
      <c r="E1" s="1308"/>
      <c r="F1" s="1308"/>
      <c r="G1" s="1308"/>
      <c r="H1" s="1308"/>
      <c r="I1" s="1308"/>
    </row>
    <row r="2" spans="1:16" ht="15.6" customHeight="1" x14ac:dyDescent="0.25">
      <c r="B2" s="1310" t="s">
        <v>2187</v>
      </c>
      <c r="C2" s="1310"/>
      <c r="D2" s="1310"/>
      <c r="E2" s="1310"/>
      <c r="F2" s="1310"/>
      <c r="G2" s="1310"/>
      <c r="H2" s="1310"/>
      <c r="I2" s="1310"/>
    </row>
    <row r="3" spans="1:16" ht="2.4500000000000002" customHeight="1" thickBot="1" x14ac:dyDescent="0.3">
      <c r="C3" s="1311"/>
      <c r="D3" s="1311"/>
      <c r="E3" s="1311"/>
      <c r="F3" s="1311"/>
      <c r="G3" s="1311"/>
      <c r="H3" s="1312"/>
    </row>
    <row r="4" spans="1:16" ht="85.9" customHeight="1" thickTop="1" thickBot="1" x14ac:dyDescent="0.3">
      <c r="B4" s="1313" t="s">
        <v>2188</v>
      </c>
      <c r="C4" s="1313"/>
      <c r="D4" s="1314"/>
      <c r="E4" s="1315" t="s">
        <v>2189</v>
      </c>
      <c r="F4" s="1316" t="s">
        <v>2190</v>
      </c>
      <c r="G4" s="1315" t="s">
        <v>2191</v>
      </c>
      <c r="H4" s="1317" t="s">
        <v>2192</v>
      </c>
      <c r="I4" s="1317" t="s">
        <v>2193</v>
      </c>
    </row>
    <row r="5" spans="1:16" ht="22.9" customHeight="1" thickTop="1" x14ac:dyDescent="0.25">
      <c r="A5" s="1318"/>
      <c r="B5" s="1319" t="s">
        <v>2194</v>
      </c>
      <c r="C5" s="1320"/>
      <c r="D5" s="1321"/>
      <c r="E5" s="1322">
        <f>E6+E12</f>
        <v>7644933356.2400007</v>
      </c>
      <c r="F5" s="1322">
        <f>F6+F12</f>
        <v>-336974270.19999999</v>
      </c>
      <c r="G5" s="1323">
        <f>G6+G12</f>
        <v>7307959086.04</v>
      </c>
      <c r="H5" s="1323">
        <f>H6+H12</f>
        <v>475453877.49000001</v>
      </c>
      <c r="I5" s="1323">
        <f>I6+I12</f>
        <v>47988237.370000005</v>
      </c>
      <c r="K5" s="1324"/>
      <c r="L5" s="1325"/>
      <c r="M5" s="1325"/>
      <c r="N5" s="1325"/>
      <c r="O5" s="1325"/>
    </row>
    <row r="6" spans="1:16" ht="24.6" customHeight="1" x14ac:dyDescent="0.25">
      <c r="A6" s="1326"/>
      <c r="B6" s="1327"/>
      <c r="C6" s="1328" t="s">
        <v>177</v>
      </c>
      <c r="D6" s="1329"/>
      <c r="E6" s="1330">
        <f>SUM(E7:E11)</f>
        <v>5158923818.1900005</v>
      </c>
      <c r="F6" s="1330">
        <f>SUM(F7:F11)</f>
        <v>-208991963.76999998</v>
      </c>
      <c r="G6" s="1330">
        <f>SUM(G7:G11)</f>
        <v>4949931854.4200001</v>
      </c>
      <c r="H6" s="1330">
        <f>SUM(H7:H11)</f>
        <v>270446751.75</v>
      </c>
      <c r="I6" s="1330">
        <f>SUM(I7:I11)</f>
        <v>43145819.630000003</v>
      </c>
      <c r="K6" s="1324"/>
    </row>
    <row r="7" spans="1:16" ht="20.45" customHeight="1" x14ac:dyDescent="0.25">
      <c r="B7" s="1331"/>
      <c r="C7" s="1331"/>
      <c r="D7" s="1331" t="s">
        <v>2036</v>
      </c>
      <c r="E7" s="1332">
        <v>109036018.19</v>
      </c>
      <c r="F7" s="1333">
        <v>-109036018.19</v>
      </c>
      <c r="G7" s="1333">
        <f>E7+F7</f>
        <v>0</v>
      </c>
      <c r="H7" s="1333">
        <v>3676147.55</v>
      </c>
      <c r="I7" s="1333"/>
      <c r="J7" s="1334"/>
      <c r="K7" s="1335"/>
      <c r="L7" s="1309"/>
      <c r="N7" s="1309"/>
      <c r="O7" s="1309"/>
      <c r="P7" s="1336"/>
    </row>
    <row r="8" spans="1:16" ht="20.45" customHeight="1" x14ac:dyDescent="0.25">
      <c r="B8" s="1331"/>
      <c r="C8" s="1331"/>
      <c r="D8" s="1331" t="s">
        <v>2028</v>
      </c>
      <c r="E8" s="1332">
        <v>0</v>
      </c>
      <c r="F8" s="1333"/>
      <c r="G8" s="1333">
        <f>E8+F8</f>
        <v>0</v>
      </c>
      <c r="H8" s="1333"/>
      <c r="I8" s="1333">
        <v>41760</v>
      </c>
      <c r="J8" s="1334"/>
      <c r="K8" s="1335"/>
      <c r="L8" s="1309"/>
      <c r="N8" s="1309"/>
      <c r="O8" s="1309"/>
      <c r="P8" s="1336"/>
    </row>
    <row r="9" spans="1:16" ht="20.45" customHeight="1" x14ac:dyDescent="0.25">
      <c r="B9" s="1331"/>
      <c r="C9" s="1331"/>
      <c r="D9" s="1331" t="s">
        <v>2195</v>
      </c>
      <c r="E9" s="1332">
        <v>1000000000</v>
      </c>
      <c r="F9" s="1333">
        <v>0</v>
      </c>
      <c r="G9" s="1333">
        <f t="shared" ref="G9:G10" si="0">E9+F9</f>
        <v>1000000000</v>
      </c>
      <c r="H9" s="1333">
        <v>55442277.770000003</v>
      </c>
      <c r="I9" s="1333">
        <v>2185216.17</v>
      </c>
      <c r="J9" s="1334"/>
      <c r="K9" s="1335"/>
      <c r="L9" s="1309"/>
      <c r="N9" s="1309"/>
      <c r="O9" s="1309"/>
      <c r="P9" s="1336"/>
    </row>
    <row r="10" spans="1:16" ht="20.45" customHeight="1" x14ac:dyDescent="0.25">
      <c r="B10" s="1331"/>
      <c r="C10" s="1331"/>
      <c r="D10" s="1331" t="s">
        <v>2196</v>
      </c>
      <c r="E10" s="1332">
        <v>2400000000</v>
      </c>
      <c r="F10" s="1333">
        <v>-7668145.5800000001</v>
      </c>
      <c r="G10" s="1333">
        <f t="shared" si="0"/>
        <v>2392331854.4200001</v>
      </c>
      <c r="H10" s="1333">
        <v>122189180</v>
      </c>
      <c r="I10" s="1333">
        <v>7760860.4299999997</v>
      </c>
      <c r="J10" s="1334"/>
      <c r="K10" s="1335"/>
      <c r="L10" s="1309"/>
      <c r="N10" s="1309"/>
      <c r="O10" s="1309"/>
      <c r="P10" s="1336"/>
    </row>
    <row r="11" spans="1:16" ht="20.45" customHeight="1" x14ac:dyDescent="0.25">
      <c r="B11" s="1337"/>
      <c r="C11" s="1337"/>
      <c r="D11" s="1337" t="s">
        <v>2197</v>
      </c>
      <c r="E11" s="1338">
        <v>1649887800</v>
      </c>
      <c r="F11" s="1338">
        <v>-92287800</v>
      </c>
      <c r="G11" s="1338">
        <f>E11+F11</f>
        <v>1557600000</v>
      </c>
      <c r="H11" s="1338">
        <v>89139146.430000007</v>
      </c>
      <c r="I11" s="1338">
        <v>33157983.030000001</v>
      </c>
      <c r="J11" s="1334"/>
      <c r="K11" s="1335"/>
      <c r="L11" s="1309"/>
      <c r="N11" s="1309"/>
      <c r="O11" s="1309"/>
      <c r="P11" s="1336"/>
    </row>
    <row r="12" spans="1:16" ht="24.6" customHeight="1" x14ac:dyDescent="0.25">
      <c r="B12" s="1327"/>
      <c r="C12" s="1327" t="s">
        <v>774</v>
      </c>
      <c r="D12" s="1339"/>
      <c r="E12" s="1340">
        <f>SUM(E13:E14)</f>
        <v>2486009538.0500002</v>
      </c>
      <c r="F12" s="1340">
        <f>SUM(F13:F14)</f>
        <v>-127982306.43000001</v>
      </c>
      <c r="G12" s="1340">
        <f>SUM(G13:G14)</f>
        <v>2358027231.6199999</v>
      </c>
      <c r="H12" s="1340">
        <f>SUM(H13:H14)</f>
        <v>205007125.74000001</v>
      </c>
      <c r="I12" s="1340">
        <f>SUM(I13:I14)</f>
        <v>4842417.74</v>
      </c>
      <c r="J12" s="1334"/>
      <c r="N12" s="1309"/>
      <c r="O12" s="1309"/>
      <c r="P12" s="1336"/>
    </row>
    <row r="13" spans="1:16" ht="20.45" customHeight="1" x14ac:dyDescent="0.25">
      <c r="B13" s="1331"/>
      <c r="C13" s="1331"/>
      <c r="D13" s="1331" t="s">
        <v>2028</v>
      </c>
      <c r="E13" s="1333">
        <v>1340156434.1100001</v>
      </c>
      <c r="F13" s="1333">
        <v>-95814118.780000001</v>
      </c>
      <c r="G13" s="1333">
        <f>E13+F13</f>
        <v>1244342315.3300002</v>
      </c>
      <c r="H13" s="1333">
        <v>103185804.72999999</v>
      </c>
      <c r="I13" s="1333">
        <v>1053036.83</v>
      </c>
      <c r="L13" s="1309"/>
      <c r="N13" s="1309"/>
      <c r="O13" s="1309"/>
      <c r="P13" s="1336"/>
    </row>
    <row r="14" spans="1:16" ht="20.45" customHeight="1" x14ac:dyDescent="0.25">
      <c r="B14" s="1331"/>
      <c r="C14" s="1331"/>
      <c r="D14" s="1331" t="s">
        <v>2197</v>
      </c>
      <c r="E14" s="1333">
        <v>1145853103.9399998</v>
      </c>
      <c r="F14" s="1333">
        <v>-32168187.649999999</v>
      </c>
      <c r="G14" s="1333">
        <f>E14+F14</f>
        <v>1113684916.2899997</v>
      </c>
      <c r="H14" s="1333">
        <v>101821321.01000001</v>
      </c>
      <c r="I14" s="1333">
        <v>3789380.91</v>
      </c>
      <c r="K14" s="1335"/>
      <c r="L14" s="1309"/>
      <c r="N14" s="1309"/>
      <c r="O14" s="1309"/>
      <c r="P14" s="1336"/>
    </row>
    <row r="15" spans="1:16" ht="20.45" customHeight="1" x14ac:dyDescent="0.25">
      <c r="B15" s="1341" t="s">
        <v>2198</v>
      </c>
      <c r="C15" s="1342"/>
      <c r="D15" s="1343"/>
      <c r="E15" s="1344">
        <f>E16</f>
        <v>3365916182</v>
      </c>
      <c r="F15" s="1344">
        <f t="shared" ref="F15:I15" si="1">F16</f>
        <v>21055728</v>
      </c>
      <c r="G15" s="1344">
        <f t="shared" si="1"/>
        <v>3386971910</v>
      </c>
      <c r="H15" s="1344">
        <f t="shared" si="1"/>
        <v>284784650.12</v>
      </c>
      <c r="I15" s="1344">
        <f t="shared" si="1"/>
        <v>809346</v>
      </c>
      <c r="L15" s="1309"/>
      <c r="N15" s="1309"/>
      <c r="O15" s="1309"/>
      <c r="P15" s="1336"/>
    </row>
    <row r="16" spans="1:16" ht="25.15" customHeight="1" x14ac:dyDescent="0.25">
      <c r="B16" s="1345"/>
      <c r="C16" s="1327" t="s">
        <v>177</v>
      </c>
      <c r="D16" s="1346"/>
      <c r="E16" s="1340">
        <f>SUM(E17:E21)</f>
        <v>3365916182</v>
      </c>
      <c r="F16" s="1340">
        <f>SUM(F17:F21)</f>
        <v>21055728</v>
      </c>
      <c r="G16" s="1340">
        <f>SUM(G17:G21)</f>
        <v>3386971910</v>
      </c>
      <c r="H16" s="1330">
        <f>SUM(H17:H21)</f>
        <v>284784650.12</v>
      </c>
      <c r="I16" s="1330">
        <f>SUM(I17:I21)</f>
        <v>809346</v>
      </c>
      <c r="K16" s="1335"/>
      <c r="L16" s="1309"/>
      <c r="N16" s="1309"/>
      <c r="O16" s="1309"/>
      <c r="P16" s="1336"/>
    </row>
    <row r="17" spans="2:16" ht="20.45" customHeight="1" x14ac:dyDescent="0.25">
      <c r="B17" s="1331"/>
      <c r="C17" s="1331"/>
      <c r="D17" s="1331" t="s">
        <v>2042</v>
      </c>
      <c r="E17" s="1332">
        <v>2031791335</v>
      </c>
      <c r="F17" s="1333">
        <v>0</v>
      </c>
      <c r="G17" s="1333">
        <f>E17+F17</f>
        <v>2031791335</v>
      </c>
      <c r="H17" s="1333">
        <v>174329372.78</v>
      </c>
      <c r="I17" s="1333">
        <v>684066</v>
      </c>
      <c r="K17" s="1335"/>
      <c r="L17" s="1309"/>
      <c r="N17" s="1309"/>
      <c r="O17" s="1309"/>
      <c r="P17" s="1336"/>
    </row>
    <row r="18" spans="2:16" ht="20.45" customHeight="1" x14ac:dyDescent="0.25">
      <c r="B18" s="1331"/>
      <c r="C18" s="1331"/>
      <c r="D18" s="1331" t="s">
        <v>2045</v>
      </c>
      <c r="E18" s="1332">
        <v>562951130</v>
      </c>
      <c r="F18" s="1333"/>
      <c r="G18" s="1333">
        <f>E18+F18</f>
        <v>562951130</v>
      </c>
      <c r="H18" s="1333">
        <v>46882187.560000002</v>
      </c>
      <c r="I18" s="1333"/>
      <c r="K18" s="1335"/>
      <c r="L18" s="1309"/>
      <c r="N18" s="1309"/>
      <c r="O18" s="1309"/>
      <c r="P18" s="1336"/>
    </row>
    <row r="19" spans="2:16" ht="20.45" customHeight="1" x14ac:dyDescent="0.25">
      <c r="B19" s="1331"/>
      <c r="C19" s="1331"/>
      <c r="D19" s="1331" t="s">
        <v>2047</v>
      </c>
      <c r="E19" s="1332">
        <v>260526230</v>
      </c>
      <c r="F19" s="1333">
        <v>0</v>
      </c>
      <c r="G19" s="1333">
        <f t="shared" ref="G19:G20" si="2">E19+F19</f>
        <v>260526230</v>
      </c>
      <c r="H19" s="1333">
        <v>21402275.640000001</v>
      </c>
      <c r="I19" s="1333"/>
      <c r="K19" s="1335"/>
      <c r="L19" s="1309"/>
      <c r="N19" s="1309"/>
      <c r="O19" s="1309"/>
      <c r="P19" s="1336"/>
    </row>
    <row r="20" spans="2:16" s="917" customFormat="1" ht="19.899999999999999" customHeight="1" x14ac:dyDescent="0.25">
      <c r="B20" s="1331"/>
      <c r="C20" s="1331"/>
      <c r="D20" s="1331" t="s">
        <v>2049</v>
      </c>
      <c r="E20" s="1332">
        <v>210927487</v>
      </c>
      <c r="F20" s="1333">
        <v>0</v>
      </c>
      <c r="G20" s="1333">
        <f t="shared" si="2"/>
        <v>210927487</v>
      </c>
      <c r="H20" s="1333">
        <v>17300417.109999999</v>
      </c>
      <c r="I20" s="1333"/>
      <c r="K20" s="1335"/>
      <c r="M20" s="919"/>
      <c r="P20" s="1336">
        <f t="shared" ref="P20" si="3">SUM(L20:N20)</f>
        <v>0</v>
      </c>
    </row>
    <row r="21" spans="2:16" s="917" customFormat="1" ht="19.899999999999999" customHeight="1" x14ac:dyDescent="0.25">
      <c r="B21" s="1331"/>
      <c r="C21" s="1331"/>
      <c r="D21" s="1331" t="s">
        <v>2199</v>
      </c>
      <c r="E21" s="1333">
        <v>299720000</v>
      </c>
      <c r="F21" s="1333">
        <v>21055728</v>
      </c>
      <c r="G21" s="1333">
        <f>E21+F21</f>
        <v>320775728</v>
      </c>
      <c r="H21" s="1333">
        <v>24870397.030000001</v>
      </c>
      <c r="I21" s="1333">
        <v>125280</v>
      </c>
      <c r="K21" s="1335"/>
      <c r="M21" s="919"/>
      <c r="P21" s="1336"/>
    </row>
    <row r="22" spans="2:16" s="1351" customFormat="1" ht="21" customHeight="1" x14ac:dyDescent="0.25">
      <c r="B22" s="1347" t="s">
        <v>2200</v>
      </c>
      <c r="C22" s="1348"/>
      <c r="D22" s="1349"/>
      <c r="E22" s="1350">
        <f>E23</f>
        <v>1825000000</v>
      </c>
      <c r="F22" s="1350">
        <f>F23</f>
        <v>-763900000</v>
      </c>
      <c r="G22" s="1350">
        <f>G23</f>
        <v>1061100000</v>
      </c>
      <c r="H22" s="1350">
        <f>H23</f>
        <v>41597851.780000001</v>
      </c>
      <c r="I22" s="1350">
        <f>I23</f>
        <v>28430488.600000001</v>
      </c>
      <c r="L22" s="1352"/>
      <c r="M22" s="1352"/>
      <c r="P22" s="1336"/>
    </row>
    <row r="23" spans="2:16" s="1351" customFormat="1" ht="25.15" customHeight="1" x14ac:dyDescent="0.25">
      <c r="B23" s="1345"/>
      <c r="C23" s="1327" t="s">
        <v>2055</v>
      </c>
      <c r="D23" s="1346"/>
      <c r="E23" s="1340">
        <f>SUM(E24:E26)</f>
        <v>1825000000</v>
      </c>
      <c r="F23" s="1340">
        <f>SUM(F24:F26)</f>
        <v>-763900000</v>
      </c>
      <c r="G23" s="1340">
        <f>SUM(G24:G26)</f>
        <v>1061100000</v>
      </c>
      <c r="H23" s="1340">
        <f>SUM(H24:H26)</f>
        <v>41597851.780000001</v>
      </c>
      <c r="I23" s="1340">
        <f>SUM(I24:I26)</f>
        <v>28430488.600000001</v>
      </c>
      <c r="L23" s="1352"/>
      <c r="M23" s="1352"/>
      <c r="P23" s="1336"/>
    </row>
    <row r="24" spans="2:16" s="887" customFormat="1" ht="19.149999999999999" customHeight="1" x14ac:dyDescent="0.25">
      <c r="B24" s="1353"/>
      <c r="C24" s="1353"/>
      <c r="D24" s="1354" t="s">
        <v>2054</v>
      </c>
      <c r="E24" s="1332">
        <v>1450000000</v>
      </c>
      <c r="F24" s="1332">
        <v>-388900000</v>
      </c>
      <c r="G24" s="1333">
        <f>E24+F24</f>
        <v>1061100000</v>
      </c>
      <c r="H24" s="1333">
        <v>26232047.300000001</v>
      </c>
      <c r="I24" s="1333">
        <v>28430488.600000001</v>
      </c>
      <c r="K24" s="1309"/>
      <c r="L24" s="1309"/>
      <c r="M24" s="1309"/>
      <c r="P24" s="1336"/>
    </row>
    <row r="25" spans="2:16" ht="20.45" customHeight="1" x14ac:dyDescent="0.25">
      <c r="B25" s="1353"/>
      <c r="C25" s="1353"/>
      <c r="D25" s="1354" t="s">
        <v>2056</v>
      </c>
      <c r="E25" s="1332">
        <v>375000000</v>
      </c>
      <c r="F25" s="1332">
        <v>-375000000</v>
      </c>
      <c r="G25" s="1333">
        <f>E25+F25</f>
        <v>0</v>
      </c>
      <c r="H25" s="1333">
        <v>8712415.5899999999</v>
      </c>
      <c r="I25" s="1333"/>
    </row>
    <row r="26" spans="2:16" ht="16.5" thickBot="1" x14ac:dyDescent="0.3">
      <c r="B26" s="1331"/>
      <c r="C26" s="1331"/>
      <c r="D26" s="1331" t="s">
        <v>2057</v>
      </c>
      <c r="E26" s="1332">
        <v>0</v>
      </c>
      <c r="F26" s="1333">
        <v>0</v>
      </c>
      <c r="G26" s="1333">
        <f t="shared" ref="G26" si="4">E26+F26</f>
        <v>0</v>
      </c>
      <c r="H26" s="1333">
        <v>6653388.8899999997</v>
      </c>
      <c r="I26" s="1333"/>
    </row>
    <row r="27" spans="2:16" ht="17.25" thickTop="1" thickBot="1" x14ac:dyDescent="0.3">
      <c r="B27" s="1355"/>
      <c r="C27" s="1356"/>
      <c r="D27" s="1357" t="s">
        <v>15</v>
      </c>
      <c r="E27" s="1358">
        <f t="shared" ref="E27:H27" si="5">E5+E22+E15</f>
        <v>12835849538.240002</v>
      </c>
      <c r="F27" s="1358">
        <f>F5+F22+F15</f>
        <v>-1079818542.2</v>
      </c>
      <c r="G27" s="1358">
        <f t="shared" si="5"/>
        <v>11756030996.040001</v>
      </c>
      <c r="H27" s="1358">
        <f t="shared" si="5"/>
        <v>801836379.38999999</v>
      </c>
      <c r="I27" s="1358">
        <f>I5+I22+I15</f>
        <v>77228071.969999999</v>
      </c>
    </row>
    <row r="28" spans="2:16" ht="17.45" customHeight="1" thickTop="1" x14ac:dyDescent="0.25"/>
    <row r="29" spans="2:16" ht="17.25" x14ac:dyDescent="0.25">
      <c r="B29" s="1360" t="s">
        <v>2201</v>
      </c>
      <c r="C29" s="1360"/>
      <c r="D29" s="1360"/>
      <c r="E29" s="1360"/>
      <c r="F29" s="1360"/>
      <c r="G29" s="1360"/>
      <c r="H29" s="1360"/>
      <c r="I29" s="1360"/>
    </row>
    <row r="30" spans="2:16" ht="17.25" x14ac:dyDescent="0.3">
      <c r="B30" s="1361" t="s">
        <v>2202</v>
      </c>
      <c r="C30" s="1361"/>
      <c r="D30" s="1361"/>
      <c r="E30" s="1361"/>
      <c r="F30" s="1361"/>
      <c r="G30" s="1361"/>
      <c r="H30" s="1361"/>
      <c r="I30" s="1361"/>
    </row>
  </sheetData>
  <mergeCells count="6">
    <mergeCell ref="B1:I1"/>
    <mergeCell ref="B2:I2"/>
    <mergeCell ref="C3:G3"/>
    <mergeCell ref="B4:D4"/>
    <mergeCell ref="B29:I29"/>
    <mergeCell ref="B30:I30"/>
  </mergeCells>
  <pageMargins left="0.74803149606299213" right="0.74803149606299213" top="0.98425196850393704" bottom="0.98425196850393704" header="0.51181102362204722" footer="0.51181102362204722"/>
  <pageSetup scale="90" orientation="landscape" horizontalDpi="4294967292" verticalDpi="429496729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zoomScaleNormal="100" zoomScaleSheetLayoutView="100" workbookViewId="0"/>
  </sheetViews>
  <sheetFormatPr baseColWidth="10" defaultRowHeight="15" x14ac:dyDescent="0.25"/>
  <cols>
    <col min="1" max="1" width="2.140625" customWidth="1"/>
    <col min="2" max="2" width="20.140625" customWidth="1"/>
    <col min="3" max="3" width="12.140625" customWidth="1"/>
    <col min="4" max="4" width="14.140625" customWidth="1"/>
    <col min="5" max="7" width="13.7109375" customWidth="1"/>
    <col min="8" max="8" width="2.140625" style="1364" customWidth="1"/>
  </cols>
  <sheetData>
    <row r="1" spans="2:8" ht="15" customHeight="1" x14ac:dyDescent="0.3">
      <c r="B1" s="1362"/>
      <c r="C1" s="1363"/>
      <c r="D1" s="1363"/>
      <c r="E1" s="1363"/>
      <c r="F1" s="1363"/>
      <c r="G1" s="1363"/>
    </row>
    <row r="2" spans="2:8" s="1369" customFormat="1" x14ac:dyDescent="0.25">
      <c r="B2" s="1365"/>
      <c r="C2" s="1366"/>
      <c r="D2" s="1366"/>
      <c r="E2" s="1366"/>
      <c r="F2" s="1366"/>
      <c r="G2" s="1367"/>
      <c r="H2" s="1368"/>
    </row>
    <row r="3" spans="2:8" s="1369" customFormat="1" x14ac:dyDescent="0.25">
      <c r="B3" s="1367"/>
      <c r="C3" s="1370"/>
      <c r="D3" s="1370"/>
      <c r="E3" s="1370"/>
      <c r="F3" s="1370"/>
      <c r="G3" s="1367"/>
      <c r="H3" s="1368"/>
    </row>
    <row r="4" spans="2:8" x14ac:dyDescent="0.25">
      <c r="B4" s="1174" t="s">
        <v>2203</v>
      </c>
      <c r="C4" s="1174"/>
      <c r="D4" s="1174"/>
      <c r="E4" s="1174"/>
      <c r="F4" s="1174"/>
      <c r="G4" s="1174"/>
    </row>
    <row r="5" spans="2:8" ht="15.75" thickBot="1" x14ac:dyDescent="0.3">
      <c r="B5" s="1177" t="s">
        <v>2084</v>
      </c>
      <c r="C5" s="1177"/>
      <c r="D5" s="1177"/>
      <c r="E5" s="1177"/>
      <c r="F5" s="1177"/>
      <c r="G5" s="1177"/>
    </row>
    <row r="6" spans="2:8" ht="6" customHeight="1" thickTop="1" x14ac:dyDescent="0.25">
      <c r="B6" s="1371"/>
      <c r="C6" s="1371"/>
      <c r="D6" s="1372"/>
      <c r="E6" s="1371"/>
      <c r="F6" s="1371"/>
      <c r="G6" s="1371"/>
    </row>
    <row r="7" spans="2:8" ht="14.45" customHeight="1" x14ac:dyDescent="0.25">
      <c r="B7" s="1373" t="s">
        <v>4</v>
      </c>
      <c r="C7" s="1373" t="s">
        <v>2204</v>
      </c>
      <c r="D7" s="1374" t="s">
        <v>2129</v>
      </c>
      <c r="E7" s="1374"/>
      <c r="F7" s="1374"/>
      <c r="G7" s="1373" t="s">
        <v>2205</v>
      </c>
      <c r="H7"/>
    </row>
    <row r="8" spans="2:8" ht="15.6" customHeight="1" x14ac:dyDescent="0.25">
      <c r="B8" s="1373"/>
      <c r="C8" s="1373"/>
      <c r="D8" s="1375" t="s">
        <v>2132</v>
      </c>
      <c r="E8" s="1375" t="s">
        <v>2133</v>
      </c>
      <c r="F8" s="1375" t="s">
        <v>2134</v>
      </c>
      <c r="G8" s="1373"/>
      <c r="H8"/>
    </row>
    <row r="9" spans="2:8" ht="6" customHeight="1" thickBot="1" x14ac:dyDescent="0.3">
      <c r="B9" s="1376"/>
      <c r="C9" s="1377"/>
      <c r="D9" s="1377"/>
      <c r="E9" s="1377"/>
      <c r="F9" s="1377"/>
      <c r="G9" s="1377"/>
      <c r="H9"/>
    </row>
    <row r="10" spans="2:8" ht="16.149999999999999" customHeight="1" thickTop="1" x14ac:dyDescent="0.25">
      <c r="B10" s="1378" t="s">
        <v>2206</v>
      </c>
      <c r="C10" s="1379">
        <f>SUM(C12:C13)</f>
        <v>403746994.74000001</v>
      </c>
      <c r="D10" s="1379">
        <f>SUM(D12:D13)</f>
        <v>84296927.280000001</v>
      </c>
      <c r="E10" s="1379">
        <f>SUM(E12:E13)</f>
        <v>-461791739.13</v>
      </c>
      <c r="F10" s="1379">
        <f>SUM(F12:F13)</f>
        <v>-377494811.85000002</v>
      </c>
      <c r="G10" s="1379">
        <f>SUM(G12:G13)</f>
        <v>26252182.890000015</v>
      </c>
      <c r="H10" s="1380"/>
    </row>
    <row r="11" spans="2:8" ht="4.1500000000000004" customHeight="1" thickBot="1" x14ac:dyDescent="0.3">
      <c r="B11" s="1381"/>
      <c r="C11" s="1382"/>
      <c r="D11" s="1383"/>
      <c r="E11" s="1382"/>
      <c r="F11" s="1383"/>
      <c r="G11" s="1383"/>
    </row>
    <row r="12" spans="2:8" ht="20.45" customHeight="1" x14ac:dyDescent="0.25">
      <c r="B12" s="1384" t="s">
        <v>688</v>
      </c>
      <c r="C12" s="1385">
        <v>176396840.74000001</v>
      </c>
      <c r="D12" s="1385">
        <v>34296927.280000001</v>
      </c>
      <c r="E12" s="1385">
        <v>-210693768.30000001</v>
      </c>
      <c r="F12" s="1385">
        <f>SUM(D12:E12)</f>
        <v>-176396841.02000001</v>
      </c>
      <c r="G12" s="1385">
        <f>C12+F12</f>
        <v>-0.2800000011920929</v>
      </c>
    </row>
    <row r="13" spans="2:8" ht="20.45" customHeight="1" x14ac:dyDescent="0.25">
      <c r="B13" s="1205" t="s">
        <v>2146</v>
      </c>
      <c r="C13" s="1386">
        <v>227350154</v>
      </c>
      <c r="D13" s="1386">
        <v>50000000</v>
      </c>
      <c r="E13" s="1386">
        <v>-251097970.82999998</v>
      </c>
      <c r="F13" s="1386">
        <f>SUM(D13:E13)</f>
        <v>-201097970.82999998</v>
      </c>
      <c r="G13" s="1386">
        <f>C13+F13</f>
        <v>26252183.170000017</v>
      </c>
    </row>
    <row r="14" spans="2:8" ht="7.15" customHeight="1" thickBot="1" x14ac:dyDescent="0.3">
      <c r="B14" s="1387"/>
      <c r="C14" s="1388"/>
      <c r="D14" s="1389"/>
      <c r="E14" s="1389"/>
      <c r="F14" s="1389"/>
      <c r="G14" s="1389"/>
    </row>
    <row r="15" spans="2:8" ht="15.75" thickTop="1" x14ac:dyDescent="0.25">
      <c r="B15" s="1198"/>
      <c r="C15" s="1198"/>
      <c r="D15" s="1198"/>
      <c r="E15" s="1198"/>
      <c r="F15" s="1198"/>
      <c r="G15" s="1198"/>
    </row>
  </sheetData>
  <mergeCells count="7">
    <mergeCell ref="B15:G15"/>
    <mergeCell ref="B4:G4"/>
    <mergeCell ref="B5:G5"/>
    <mergeCell ref="B7:B8"/>
    <mergeCell ref="C7:C8"/>
    <mergeCell ref="D7:F7"/>
    <mergeCell ref="G7:G8"/>
  </mergeCells>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E105"/>
  <sheetViews>
    <sheetView showGridLines="0" zoomScaleNormal="100" workbookViewId="0"/>
  </sheetViews>
  <sheetFormatPr baseColWidth="10" defaultRowHeight="12.75" x14ac:dyDescent="0.2"/>
  <cols>
    <col min="1" max="1" width="2.7109375" style="1" customWidth="1"/>
    <col min="2" max="2" width="68.28515625" style="1" customWidth="1"/>
    <col min="3" max="3" width="3.140625" style="1" customWidth="1"/>
    <col min="4" max="4" width="17.85546875" style="1" customWidth="1"/>
    <col min="5" max="5" width="2.7109375" style="1" customWidth="1"/>
    <col min="6" max="16384" width="11.42578125" style="1"/>
  </cols>
  <sheetData>
    <row r="4" spans="1:5" ht="13.5" thickBot="1" x14ac:dyDescent="0.25"/>
    <row r="5" spans="1:5" ht="15.75" x14ac:dyDescent="0.25">
      <c r="A5" s="177"/>
      <c r="B5" s="178"/>
      <c r="C5" s="178"/>
      <c r="D5" s="178"/>
      <c r="E5" s="179"/>
    </row>
    <row r="6" spans="1:5" ht="15.75" customHeight="1" x14ac:dyDescent="0.2">
      <c r="A6" s="180" t="s">
        <v>73</v>
      </c>
      <c r="B6" s="181"/>
      <c r="C6" s="181"/>
      <c r="D6" s="181"/>
      <c r="E6" s="182"/>
    </row>
    <row r="7" spans="1:5" ht="17.25" customHeight="1" x14ac:dyDescent="0.2">
      <c r="A7" s="180" t="s">
        <v>1</v>
      </c>
      <c r="B7" s="181"/>
      <c r="C7" s="181"/>
      <c r="D7" s="181"/>
      <c r="E7" s="182"/>
    </row>
    <row r="8" spans="1:5" ht="15" customHeight="1" x14ac:dyDescent="0.2">
      <c r="A8" s="183" t="s">
        <v>3</v>
      </c>
      <c r="B8" s="184"/>
      <c r="C8" s="184"/>
      <c r="D8" s="184"/>
      <c r="E8" s="185"/>
    </row>
    <row r="9" spans="1:5" ht="13.5" thickBot="1" x14ac:dyDescent="0.25">
      <c r="A9" s="186"/>
      <c r="B9" s="187"/>
      <c r="C9" s="187"/>
      <c r="D9" s="187"/>
      <c r="E9" s="188"/>
    </row>
    <row r="10" spans="1:5" ht="18.75" customHeight="1" x14ac:dyDescent="0.2">
      <c r="A10" s="189"/>
      <c r="B10" s="190"/>
      <c r="C10" s="190"/>
      <c r="D10" s="190"/>
      <c r="E10" s="191"/>
    </row>
    <row r="11" spans="1:5" ht="18" customHeight="1" x14ac:dyDescent="0.2">
      <c r="A11" s="180" t="s">
        <v>78</v>
      </c>
      <c r="B11" s="181"/>
      <c r="C11" s="181"/>
      <c r="D11" s="181"/>
      <c r="E11" s="182"/>
    </row>
    <row r="12" spans="1:5" x14ac:dyDescent="0.2">
      <c r="A12" s="192"/>
      <c r="B12" s="193"/>
      <c r="C12" s="194"/>
      <c r="D12" s="194"/>
      <c r="E12" s="195"/>
    </row>
    <row r="13" spans="1:5" x14ac:dyDescent="0.2">
      <c r="A13" s="192"/>
      <c r="B13" s="196"/>
      <c r="C13" s="197"/>
      <c r="D13" s="198" t="s">
        <v>12</v>
      </c>
      <c r="E13" s="195"/>
    </row>
    <row r="14" spans="1:5" ht="30.75" customHeight="1" x14ac:dyDescent="0.2">
      <c r="A14" s="199" t="s">
        <v>79</v>
      </c>
      <c r="B14" s="200"/>
      <c r="C14" s="197"/>
      <c r="D14" s="198"/>
      <c r="E14" s="195"/>
    </row>
    <row r="15" spans="1:5" x14ac:dyDescent="0.2">
      <c r="A15" s="192"/>
      <c r="B15" s="201"/>
      <c r="C15" s="197"/>
      <c r="D15" s="198"/>
      <c r="E15" s="195"/>
    </row>
    <row r="16" spans="1:5" x14ac:dyDescent="0.2">
      <c r="A16" s="192"/>
      <c r="B16" s="202" t="s">
        <v>80</v>
      </c>
      <c r="C16" s="194"/>
      <c r="D16" s="203">
        <v>2947538</v>
      </c>
      <c r="E16" s="195"/>
    </row>
    <row r="17" spans="1:5" x14ac:dyDescent="0.2">
      <c r="A17" s="192"/>
      <c r="B17" s="202" t="s">
        <v>81</v>
      </c>
      <c r="C17" s="197"/>
      <c r="D17" s="203">
        <v>1443746</v>
      </c>
      <c r="E17" s="195"/>
    </row>
    <row r="18" spans="1:5" x14ac:dyDescent="0.2">
      <c r="A18" s="192"/>
      <c r="B18" s="202" t="s">
        <v>82</v>
      </c>
      <c r="C18" s="197"/>
      <c r="D18" s="203">
        <v>4618737</v>
      </c>
      <c r="E18" s="195"/>
    </row>
    <row r="19" spans="1:5" ht="15.75" customHeight="1" x14ac:dyDescent="0.2">
      <c r="A19" s="204" t="s">
        <v>83</v>
      </c>
      <c r="B19" s="194"/>
      <c r="C19" s="197"/>
      <c r="D19" s="203"/>
      <c r="E19" s="195"/>
    </row>
    <row r="20" spans="1:5" ht="4.5" customHeight="1" x14ac:dyDescent="0.2">
      <c r="A20" s="204"/>
      <c r="B20" s="194"/>
      <c r="C20" s="197"/>
      <c r="D20" s="203"/>
      <c r="E20" s="195"/>
    </row>
    <row r="21" spans="1:5" ht="15.75" customHeight="1" x14ac:dyDescent="0.2">
      <c r="A21" s="205" t="s">
        <v>84</v>
      </c>
      <c r="B21" s="194"/>
      <c r="C21" s="197"/>
      <c r="D21" s="203"/>
      <c r="E21" s="195"/>
    </row>
    <row r="22" spans="1:5" ht="15.75" customHeight="1" x14ac:dyDescent="0.2">
      <c r="A22" s="192"/>
      <c r="B22" s="201" t="s">
        <v>85</v>
      </c>
      <c r="C22" s="197"/>
      <c r="D22" s="203">
        <v>94794</v>
      </c>
      <c r="E22" s="195"/>
    </row>
    <row r="23" spans="1:5" ht="15.75" customHeight="1" x14ac:dyDescent="0.2">
      <c r="A23" s="192"/>
      <c r="B23" s="201" t="s">
        <v>86</v>
      </c>
      <c r="C23" s="197"/>
      <c r="D23" s="203">
        <v>303</v>
      </c>
      <c r="E23" s="195"/>
    </row>
    <row r="24" spans="1:5" ht="15.75" customHeight="1" x14ac:dyDescent="0.2">
      <c r="A24" s="205" t="s">
        <v>87</v>
      </c>
      <c r="B24" s="201"/>
      <c r="C24" s="197"/>
      <c r="D24" s="203"/>
      <c r="E24" s="195"/>
    </row>
    <row r="25" spans="1:5" ht="15.75" customHeight="1" x14ac:dyDescent="0.2">
      <c r="A25" s="192"/>
      <c r="B25" s="201" t="s">
        <v>88</v>
      </c>
      <c r="C25" s="197"/>
      <c r="D25" s="203">
        <v>2765703</v>
      </c>
      <c r="E25" s="195"/>
    </row>
    <row r="26" spans="1:5" ht="15.75" customHeight="1" x14ac:dyDescent="0.2">
      <c r="A26" s="192"/>
      <c r="B26" s="201" t="s">
        <v>89</v>
      </c>
      <c r="C26" s="197"/>
      <c r="D26" s="203">
        <v>86597548</v>
      </c>
      <c r="E26" s="195"/>
    </row>
    <row r="27" spans="1:5" ht="15.75" customHeight="1" x14ac:dyDescent="0.2">
      <c r="A27" s="192"/>
      <c r="B27" s="202" t="s">
        <v>90</v>
      </c>
      <c r="C27" s="197"/>
      <c r="D27" s="203">
        <v>90196702</v>
      </c>
      <c r="E27" s="195"/>
    </row>
    <row r="28" spans="1:5" ht="15.75" customHeight="1" x14ac:dyDescent="0.2">
      <c r="A28" s="192"/>
      <c r="B28" s="202" t="s">
        <v>91</v>
      </c>
      <c r="C28" s="197"/>
      <c r="D28" s="203">
        <v>2955899</v>
      </c>
      <c r="E28" s="195"/>
    </row>
    <row r="29" spans="1:5" x14ac:dyDescent="0.2">
      <c r="A29" s="192"/>
      <c r="B29" s="202" t="s">
        <v>92</v>
      </c>
      <c r="C29" s="197"/>
      <c r="D29" s="203">
        <v>951505</v>
      </c>
      <c r="E29" s="195"/>
    </row>
    <row r="30" spans="1:5" x14ac:dyDescent="0.2">
      <c r="A30" s="192"/>
      <c r="B30" s="202" t="s">
        <v>93</v>
      </c>
      <c r="C30" s="197"/>
      <c r="D30" s="203">
        <v>6138000</v>
      </c>
      <c r="E30" s="195"/>
    </row>
    <row r="31" spans="1:5" x14ac:dyDescent="0.2">
      <c r="A31" s="205" t="s">
        <v>94</v>
      </c>
      <c r="B31" s="201"/>
      <c r="C31" s="197"/>
      <c r="D31" s="203"/>
      <c r="E31" s="195"/>
    </row>
    <row r="32" spans="1:5" x14ac:dyDescent="0.2">
      <c r="A32" s="205"/>
      <c r="B32" s="201" t="s">
        <v>95</v>
      </c>
      <c r="C32" s="197"/>
      <c r="D32" s="203">
        <v>5104276</v>
      </c>
      <c r="E32" s="195"/>
    </row>
    <row r="33" spans="1:5" ht="15.75" customHeight="1" x14ac:dyDescent="0.2">
      <c r="A33" s="205"/>
      <c r="B33" s="201" t="s">
        <v>96</v>
      </c>
      <c r="C33" s="197"/>
      <c r="D33" s="203">
        <v>18194791</v>
      </c>
      <c r="E33" s="195"/>
    </row>
    <row r="34" spans="1:5" ht="15.75" customHeight="1" x14ac:dyDescent="0.2">
      <c r="A34" s="205" t="s">
        <v>97</v>
      </c>
      <c r="B34" s="201"/>
      <c r="C34" s="197"/>
      <c r="D34" s="203"/>
      <c r="E34" s="195"/>
    </row>
    <row r="35" spans="1:5" ht="15.75" customHeight="1" x14ac:dyDescent="0.2">
      <c r="A35" s="205"/>
      <c r="B35" s="202" t="s">
        <v>98</v>
      </c>
      <c r="C35" s="197"/>
      <c r="D35" s="203">
        <v>304584311</v>
      </c>
      <c r="E35" s="195"/>
    </row>
    <row r="36" spans="1:5" ht="15.75" customHeight="1" x14ac:dyDescent="0.2">
      <c r="A36" s="205" t="s">
        <v>99</v>
      </c>
      <c r="B36" s="201"/>
      <c r="C36" s="197"/>
      <c r="D36" s="203"/>
      <c r="E36" s="195"/>
    </row>
    <row r="37" spans="1:5" ht="17.25" customHeight="1" x14ac:dyDescent="0.2">
      <c r="A37" s="192"/>
      <c r="B37" s="202" t="s">
        <v>100</v>
      </c>
      <c r="C37" s="197"/>
      <c r="D37" s="203">
        <v>379877884</v>
      </c>
      <c r="E37" s="195"/>
    </row>
    <row r="38" spans="1:5" ht="15.75" customHeight="1" x14ac:dyDescent="0.2">
      <c r="A38" s="205" t="s">
        <v>101</v>
      </c>
      <c r="B38" s="201"/>
      <c r="C38" s="197"/>
      <c r="D38" s="203"/>
      <c r="E38" s="195"/>
    </row>
    <row r="39" spans="1:5" ht="15.75" customHeight="1" x14ac:dyDescent="0.2">
      <c r="A39" s="205"/>
      <c r="B39" s="202" t="s">
        <v>102</v>
      </c>
      <c r="C39" s="197"/>
      <c r="D39" s="206">
        <v>0</v>
      </c>
      <c r="E39" s="195"/>
    </row>
    <row r="40" spans="1:5" ht="15.75" customHeight="1" x14ac:dyDescent="0.2">
      <c r="A40" s="205"/>
      <c r="B40" s="202" t="s">
        <v>103</v>
      </c>
      <c r="C40" s="197"/>
      <c r="D40" s="203">
        <v>944285</v>
      </c>
      <c r="E40" s="195"/>
    </row>
    <row r="41" spans="1:5" ht="17.25" customHeight="1" x14ac:dyDescent="0.2">
      <c r="A41" s="205" t="s">
        <v>104</v>
      </c>
      <c r="B41" s="201"/>
      <c r="C41" s="197"/>
      <c r="D41" s="203"/>
      <c r="E41" s="195"/>
    </row>
    <row r="42" spans="1:5" ht="18" customHeight="1" x14ac:dyDescent="0.2">
      <c r="A42" s="205"/>
      <c r="B42" s="202" t="s">
        <v>105</v>
      </c>
      <c r="C42" s="197"/>
      <c r="D42" s="203">
        <v>129744916</v>
      </c>
      <c r="E42" s="195"/>
    </row>
    <row r="43" spans="1:5" ht="15.75" customHeight="1" x14ac:dyDescent="0.2">
      <c r="A43" s="205" t="s">
        <v>82</v>
      </c>
      <c r="B43" s="201"/>
      <c r="C43" s="197"/>
      <c r="D43" s="203" t="s">
        <v>106</v>
      </c>
      <c r="E43" s="195"/>
    </row>
    <row r="44" spans="1:5" ht="18" customHeight="1" thickBot="1" x14ac:dyDescent="0.25">
      <c r="A44" s="207"/>
      <c r="B44" s="208" t="s">
        <v>107</v>
      </c>
      <c r="C44" s="209"/>
      <c r="D44" s="210">
        <v>17899521</v>
      </c>
      <c r="E44" s="211"/>
    </row>
    <row r="45" spans="1:5" ht="22.5" customHeight="1" x14ac:dyDescent="0.2">
      <c r="A45" s="205" t="s">
        <v>108</v>
      </c>
      <c r="B45" s="201"/>
      <c r="C45" s="197"/>
      <c r="D45" s="203"/>
      <c r="E45" s="195"/>
    </row>
    <row r="46" spans="1:5" ht="15.75" customHeight="1" x14ac:dyDescent="0.2">
      <c r="A46" s="205"/>
      <c r="B46" s="202" t="s">
        <v>109</v>
      </c>
      <c r="C46" s="212"/>
      <c r="D46" s="206">
        <v>3630331</v>
      </c>
      <c r="E46" s="195"/>
    </row>
    <row r="47" spans="1:5" ht="15.75" customHeight="1" x14ac:dyDescent="0.2">
      <c r="A47" s="205"/>
      <c r="B47" s="202" t="s">
        <v>110</v>
      </c>
      <c r="C47" s="212"/>
      <c r="D47" s="206">
        <v>74250</v>
      </c>
      <c r="E47" s="195"/>
    </row>
    <row r="48" spans="1:5" ht="15.75" customHeight="1" x14ac:dyDescent="0.2">
      <c r="A48" s="205"/>
      <c r="B48" s="202" t="s">
        <v>111</v>
      </c>
      <c r="C48" s="212"/>
      <c r="D48" s="206">
        <v>321564</v>
      </c>
      <c r="E48" s="195"/>
    </row>
    <row r="49" spans="1:5" ht="15.75" customHeight="1" x14ac:dyDescent="0.2">
      <c r="A49" s="205" t="s">
        <v>112</v>
      </c>
      <c r="B49" s="202"/>
      <c r="C49" s="212"/>
      <c r="D49" s="206"/>
      <c r="E49" s="195"/>
    </row>
    <row r="50" spans="1:5" ht="15.75" customHeight="1" x14ac:dyDescent="0.2">
      <c r="A50" s="205"/>
      <c r="B50" s="202" t="s">
        <v>113</v>
      </c>
      <c r="C50" s="212"/>
      <c r="D50" s="206">
        <v>0</v>
      </c>
      <c r="E50" s="195"/>
    </row>
    <row r="51" spans="1:5" ht="15.75" customHeight="1" x14ac:dyDescent="0.2">
      <c r="A51" s="205" t="s">
        <v>114</v>
      </c>
      <c r="B51" s="201"/>
      <c r="C51" s="197"/>
      <c r="D51" s="203"/>
      <c r="E51" s="195"/>
    </row>
    <row r="52" spans="1:5" ht="15.75" customHeight="1" x14ac:dyDescent="0.2">
      <c r="A52" s="205"/>
      <c r="B52" s="201" t="s">
        <v>115</v>
      </c>
      <c r="C52" s="197"/>
      <c r="D52" s="203">
        <v>1178972</v>
      </c>
      <c r="E52" s="195"/>
    </row>
    <row r="53" spans="1:5" ht="15.75" customHeight="1" x14ac:dyDescent="0.2">
      <c r="A53" s="205"/>
      <c r="B53" s="202" t="s">
        <v>116</v>
      </c>
      <c r="C53" s="197"/>
      <c r="D53" s="203">
        <v>65281006</v>
      </c>
      <c r="E53" s="195"/>
    </row>
    <row r="54" spans="1:5" ht="15.75" customHeight="1" x14ac:dyDescent="0.2">
      <c r="A54" s="205" t="s">
        <v>81</v>
      </c>
      <c r="B54" s="201"/>
      <c r="C54" s="197"/>
      <c r="D54" s="203"/>
      <c r="E54" s="195"/>
    </row>
    <row r="55" spans="1:5" ht="15.75" customHeight="1" x14ac:dyDescent="0.2">
      <c r="A55" s="205"/>
      <c r="B55" s="201" t="s">
        <v>117</v>
      </c>
      <c r="C55" s="197"/>
      <c r="D55" s="203">
        <v>45812938</v>
      </c>
      <c r="E55" s="195"/>
    </row>
    <row r="56" spans="1:5" ht="15.75" customHeight="1" x14ac:dyDescent="0.2">
      <c r="A56" s="205"/>
      <c r="B56" s="201" t="s">
        <v>118</v>
      </c>
      <c r="C56" s="197"/>
      <c r="D56" s="203">
        <v>36236</v>
      </c>
      <c r="E56" s="195"/>
    </row>
    <row r="57" spans="1:5" ht="15.75" customHeight="1" x14ac:dyDescent="0.2">
      <c r="A57" s="205" t="s">
        <v>119</v>
      </c>
      <c r="B57" s="201"/>
      <c r="C57" s="197"/>
      <c r="D57" s="203"/>
      <c r="E57" s="195"/>
    </row>
    <row r="58" spans="1:5" s="216" customFormat="1" ht="16.5" customHeight="1" x14ac:dyDescent="0.2">
      <c r="A58" s="213"/>
      <c r="B58" s="214" t="s">
        <v>120</v>
      </c>
      <c r="C58" s="212"/>
      <c r="D58" s="206">
        <v>35281713.950000003</v>
      </c>
      <c r="E58" s="215"/>
    </row>
    <row r="59" spans="1:5" s="216" customFormat="1" ht="20.25" customHeight="1" x14ac:dyDescent="0.2">
      <c r="A59" s="217" t="s">
        <v>121</v>
      </c>
      <c r="B59" s="202"/>
      <c r="C59" s="212"/>
      <c r="D59" s="206">
        <v>162341925</v>
      </c>
      <c r="E59" s="215"/>
    </row>
    <row r="60" spans="1:5" s="216" customFormat="1" ht="9.75" customHeight="1" x14ac:dyDescent="0.2">
      <c r="A60" s="217"/>
      <c r="B60" s="202"/>
      <c r="C60" s="212"/>
      <c r="D60" s="206"/>
      <c r="E60" s="215"/>
    </row>
    <row r="61" spans="1:5" s="216" customFormat="1" ht="24.75" customHeight="1" x14ac:dyDescent="0.2">
      <c r="A61" s="218" t="s">
        <v>122</v>
      </c>
      <c r="B61" s="219"/>
      <c r="C61" s="212"/>
      <c r="D61" s="206"/>
      <c r="E61" s="215"/>
    </row>
    <row r="62" spans="1:5" s="216" customFormat="1" ht="15.75" customHeight="1" x14ac:dyDescent="0.2">
      <c r="A62" s="217"/>
      <c r="B62" s="202" t="s">
        <v>123</v>
      </c>
      <c r="C62" s="212"/>
      <c r="D62" s="206">
        <v>8818255</v>
      </c>
      <c r="E62" s="215"/>
    </row>
    <row r="63" spans="1:5" s="216" customFormat="1" ht="15.75" customHeight="1" x14ac:dyDescent="0.2">
      <c r="A63" s="213"/>
      <c r="B63" s="202" t="s">
        <v>124</v>
      </c>
      <c r="C63" s="212"/>
      <c r="D63" s="206">
        <v>26565107</v>
      </c>
      <c r="E63" s="215"/>
    </row>
    <row r="64" spans="1:5" s="216" customFormat="1" ht="15.75" customHeight="1" x14ac:dyDescent="0.2">
      <c r="A64" s="213"/>
      <c r="B64" s="202"/>
      <c r="C64" s="212"/>
      <c r="D64" s="206"/>
      <c r="E64" s="215"/>
    </row>
    <row r="65" spans="1:5" ht="27.75" customHeight="1" x14ac:dyDescent="0.2">
      <c r="A65" s="199" t="s">
        <v>125</v>
      </c>
      <c r="B65" s="200"/>
      <c r="C65" s="197"/>
      <c r="D65" s="203"/>
      <c r="E65" s="195"/>
    </row>
    <row r="66" spans="1:5" ht="15.75" customHeight="1" x14ac:dyDescent="0.2">
      <c r="A66" s="205"/>
      <c r="B66" s="201" t="s">
        <v>126</v>
      </c>
      <c r="C66" s="197"/>
      <c r="D66" s="203">
        <v>32855278</v>
      </c>
      <c r="E66" s="195"/>
    </row>
    <row r="67" spans="1:5" ht="15.75" customHeight="1" x14ac:dyDescent="0.2">
      <c r="A67" s="205"/>
      <c r="B67" s="201"/>
      <c r="C67" s="197"/>
      <c r="D67" s="203"/>
      <c r="E67" s="195"/>
    </row>
    <row r="68" spans="1:5" ht="15.75" customHeight="1" x14ac:dyDescent="0.2">
      <c r="A68" s="204" t="s">
        <v>127</v>
      </c>
      <c r="B68" s="201"/>
      <c r="C68" s="197"/>
      <c r="D68" s="220">
        <v>0</v>
      </c>
      <c r="E68" s="195"/>
    </row>
    <row r="69" spans="1:5" x14ac:dyDescent="0.2">
      <c r="A69" s="192"/>
      <c r="B69" s="201"/>
      <c r="C69" s="194"/>
      <c r="D69" s="220"/>
      <c r="E69" s="195"/>
    </row>
    <row r="70" spans="1:5" ht="15.75" customHeight="1" x14ac:dyDescent="0.2">
      <c r="A70" s="204" t="s">
        <v>128</v>
      </c>
      <c r="B70" s="201"/>
      <c r="C70" s="197"/>
      <c r="D70" s="220">
        <v>3743386</v>
      </c>
      <c r="E70" s="195"/>
    </row>
    <row r="71" spans="1:5" ht="15.75" customHeight="1" x14ac:dyDescent="0.2">
      <c r="A71" s="192"/>
      <c r="B71" s="221"/>
      <c r="C71" s="194"/>
      <c r="D71" s="220"/>
      <c r="E71" s="195"/>
    </row>
    <row r="72" spans="1:5" s="227" customFormat="1" x14ac:dyDescent="0.2">
      <c r="A72" s="222"/>
      <c r="B72" s="223" t="s">
        <v>15</v>
      </c>
      <c r="C72" s="224"/>
      <c r="D72" s="225">
        <f>SUM(D16:D71)</f>
        <v>1441001420.95</v>
      </c>
      <c r="E72" s="226"/>
    </row>
    <row r="73" spans="1:5" ht="6" customHeight="1" thickBot="1" x14ac:dyDescent="0.25">
      <c r="A73" s="192"/>
      <c r="B73" s="228"/>
      <c r="C73" s="228"/>
      <c r="D73" s="229"/>
      <c r="E73" s="195"/>
    </row>
    <row r="74" spans="1:5" ht="13.5" thickTop="1" x14ac:dyDescent="0.2">
      <c r="A74" s="192"/>
      <c r="B74" s="221"/>
      <c r="C74" s="194"/>
      <c r="D74" s="230"/>
      <c r="E74" s="195"/>
    </row>
    <row r="75" spans="1:5" ht="6" customHeight="1" x14ac:dyDescent="0.2">
      <c r="A75" s="192"/>
      <c r="B75" s="221"/>
      <c r="C75" s="194"/>
      <c r="D75" s="230"/>
      <c r="E75" s="195"/>
    </row>
    <row r="76" spans="1:5" ht="6" customHeight="1" x14ac:dyDescent="0.2">
      <c r="A76" s="192"/>
      <c r="B76" s="224"/>
      <c r="C76" s="194"/>
      <c r="D76" s="230"/>
      <c r="E76" s="195"/>
    </row>
    <row r="77" spans="1:5" ht="12.75" customHeight="1" thickBot="1" x14ac:dyDescent="0.25">
      <c r="A77" s="231"/>
      <c r="B77" s="232"/>
      <c r="C77" s="233"/>
      <c r="D77" s="233"/>
      <c r="E77" s="211"/>
    </row>
    <row r="78" spans="1:5" x14ac:dyDescent="0.2">
      <c r="B78" s="234"/>
    </row>
    <row r="79" spans="1:5" x14ac:dyDescent="0.2">
      <c r="B79" s="234"/>
    </row>
    <row r="80" spans="1:5" ht="15" x14ac:dyDescent="0.25">
      <c r="B80" s="234"/>
      <c r="D80" s="26"/>
    </row>
    <row r="81" spans="2:4" x14ac:dyDescent="0.2">
      <c r="B81" s="234"/>
      <c r="D81" s="69"/>
    </row>
    <row r="82" spans="2:4" x14ac:dyDescent="0.2">
      <c r="B82" s="234"/>
      <c r="D82" s="235"/>
    </row>
    <row r="83" spans="2:4" x14ac:dyDescent="0.2">
      <c r="B83" s="234"/>
    </row>
    <row r="84" spans="2:4" x14ac:dyDescent="0.2">
      <c r="B84" s="234"/>
    </row>
    <row r="85" spans="2:4" x14ac:dyDescent="0.2">
      <c r="B85" s="234"/>
    </row>
    <row r="86" spans="2:4" x14ac:dyDescent="0.2">
      <c r="B86" s="234"/>
    </row>
    <row r="87" spans="2:4" x14ac:dyDescent="0.2">
      <c r="B87" s="234"/>
    </row>
    <row r="88" spans="2:4" x14ac:dyDescent="0.2">
      <c r="B88" s="234"/>
    </row>
    <row r="89" spans="2:4" x14ac:dyDescent="0.2">
      <c r="B89" s="234"/>
    </row>
    <row r="90" spans="2:4" x14ac:dyDescent="0.2">
      <c r="B90" s="234"/>
    </row>
    <row r="91" spans="2:4" x14ac:dyDescent="0.2">
      <c r="B91" s="234"/>
    </row>
    <row r="92" spans="2:4" x14ac:dyDescent="0.2">
      <c r="B92" s="234"/>
    </row>
    <row r="93" spans="2:4" x14ac:dyDescent="0.2">
      <c r="B93" s="234"/>
    </row>
    <row r="94" spans="2:4" x14ac:dyDescent="0.2">
      <c r="B94" s="234"/>
    </row>
    <row r="95" spans="2:4" x14ac:dyDescent="0.2">
      <c r="B95" s="234"/>
    </row>
    <row r="96" spans="2:4" x14ac:dyDescent="0.2">
      <c r="B96" s="234"/>
    </row>
    <row r="97" spans="2:2" x14ac:dyDescent="0.2">
      <c r="B97" s="234"/>
    </row>
    <row r="98" spans="2:2" x14ac:dyDescent="0.2">
      <c r="B98" s="234"/>
    </row>
    <row r="99" spans="2:2" x14ac:dyDescent="0.2">
      <c r="B99" s="234"/>
    </row>
    <row r="100" spans="2:2" x14ac:dyDescent="0.2">
      <c r="B100" s="234"/>
    </row>
    <row r="101" spans="2:2" x14ac:dyDescent="0.2">
      <c r="B101" s="234"/>
    </row>
    <row r="102" spans="2:2" x14ac:dyDescent="0.2">
      <c r="B102" s="234"/>
    </row>
    <row r="103" spans="2:2" x14ac:dyDescent="0.2">
      <c r="B103" s="234"/>
    </row>
    <row r="104" spans="2:2" x14ac:dyDescent="0.2">
      <c r="B104" s="234"/>
    </row>
    <row r="105" spans="2:2" x14ac:dyDescent="0.2">
      <c r="B105" s="236"/>
    </row>
  </sheetData>
  <mergeCells count="10">
    <mergeCell ref="A11:E11"/>
    <mergeCell ref="A14:B14"/>
    <mergeCell ref="A61:B61"/>
    <mergeCell ref="A65:B65"/>
    <mergeCell ref="A5:E5"/>
    <mergeCell ref="A6:E6"/>
    <mergeCell ref="A7:E7"/>
    <mergeCell ref="A8:E8"/>
    <mergeCell ref="A9:E9"/>
    <mergeCell ref="A10:D10"/>
  </mergeCells>
  <printOptions horizontalCentered="1"/>
  <pageMargins left="0.39370078740157483" right="0.39370078740157483" top="1.5748031496062993" bottom="0.59055118110236227" header="1.1811023622047245" footer="0"/>
  <pageSetup orientation="portrait" r:id="rId1"/>
  <headerFooter alignWithMargins="0"/>
  <rowBreaks count="1" manualBreakCount="1">
    <brk id="4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39"/>
  <sheetViews>
    <sheetView showGridLines="0" workbookViewId="0">
      <selection activeCell="D80" sqref="D80"/>
    </sheetView>
  </sheetViews>
  <sheetFormatPr baseColWidth="10" defaultRowHeight="12.75" x14ac:dyDescent="0.2"/>
  <cols>
    <col min="1" max="1" width="2.7109375" style="1" customWidth="1"/>
    <col min="2" max="2" width="64" style="1" customWidth="1"/>
    <col min="3" max="3" width="23" style="1" customWidth="1"/>
    <col min="4" max="4" width="2.7109375" style="1" customWidth="1"/>
    <col min="5" max="16384" width="11.42578125" style="1"/>
  </cols>
  <sheetData>
    <row r="1" spans="1:5" ht="15.75" x14ac:dyDescent="0.25">
      <c r="A1" s="177"/>
      <c r="B1" s="178"/>
      <c r="C1" s="178"/>
      <c r="D1" s="179"/>
    </row>
    <row r="2" spans="1:5" x14ac:dyDescent="0.2">
      <c r="A2" s="180" t="s">
        <v>73</v>
      </c>
      <c r="B2" s="181"/>
      <c r="C2" s="181"/>
      <c r="D2" s="182"/>
    </row>
    <row r="3" spans="1:5" x14ac:dyDescent="0.2">
      <c r="A3" s="180" t="s">
        <v>1</v>
      </c>
      <c r="B3" s="181"/>
      <c r="C3" s="181"/>
      <c r="D3" s="182"/>
    </row>
    <row r="4" spans="1:5" ht="13.5" thickBot="1" x14ac:dyDescent="0.25">
      <c r="A4" s="237" t="s">
        <v>3</v>
      </c>
      <c r="B4" s="238"/>
      <c r="C4" s="238"/>
      <c r="D4" s="239"/>
    </row>
    <row r="5" spans="1:5" x14ac:dyDescent="0.2">
      <c r="A5" s="189"/>
      <c r="B5" s="190"/>
      <c r="C5" s="190"/>
      <c r="D5" s="240"/>
    </row>
    <row r="6" spans="1:5" x14ac:dyDescent="0.2">
      <c r="A6" s="180"/>
      <c r="B6" s="181"/>
      <c r="C6" s="181"/>
      <c r="D6" s="195"/>
    </row>
    <row r="7" spans="1:5" x14ac:dyDescent="0.2">
      <c r="A7" s="180" t="s">
        <v>129</v>
      </c>
      <c r="B7" s="181"/>
      <c r="C7" s="181"/>
      <c r="D7" s="182"/>
    </row>
    <row r="8" spans="1:5" x14ac:dyDescent="0.2">
      <c r="A8" s="241"/>
      <c r="B8" s="196"/>
      <c r="C8" s="197"/>
      <c r="D8" s="195"/>
    </row>
    <row r="9" spans="1:5" x14ac:dyDescent="0.2">
      <c r="A9" s="241"/>
      <c r="B9" s="196"/>
      <c r="C9" s="197"/>
      <c r="D9" s="195"/>
    </row>
    <row r="10" spans="1:5" x14ac:dyDescent="0.2">
      <c r="A10" s="241"/>
      <c r="B10" s="196"/>
      <c r="C10" s="197"/>
      <c r="D10" s="195"/>
    </row>
    <row r="11" spans="1:5" x14ac:dyDescent="0.2">
      <c r="A11" s="192"/>
      <c r="B11" s="193"/>
      <c r="C11" s="194"/>
      <c r="D11" s="195"/>
    </row>
    <row r="12" spans="1:5" x14ac:dyDescent="0.2">
      <c r="A12" s="192"/>
      <c r="B12" s="196" t="s">
        <v>4</v>
      </c>
      <c r="C12" s="198" t="s">
        <v>12</v>
      </c>
      <c r="D12" s="195"/>
    </row>
    <row r="13" spans="1:5" x14ac:dyDescent="0.2">
      <c r="A13" s="192"/>
      <c r="B13" s="196"/>
      <c r="C13" s="198"/>
      <c r="D13" s="195"/>
    </row>
    <row r="14" spans="1:5" x14ac:dyDescent="0.2">
      <c r="A14" s="192"/>
      <c r="B14" s="221"/>
      <c r="C14" s="242"/>
      <c r="D14" s="195"/>
    </row>
    <row r="15" spans="1:5" ht="27" customHeight="1" x14ac:dyDescent="0.2">
      <c r="A15" s="243" t="s">
        <v>130</v>
      </c>
      <c r="B15" s="244"/>
      <c r="C15" s="242"/>
      <c r="D15" s="195"/>
      <c r="E15" s="245"/>
    </row>
    <row r="16" spans="1:5" x14ac:dyDescent="0.2">
      <c r="A16" s="192"/>
      <c r="B16" s="221" t="s">
        <v>131</v>
      </c>
      <c r="C16" s="242">
        <v>35319134</v>
      </c>
      <c r="D16" s="195"/>
      <c r="E16" s="245"/>
    </row>
    <row r="17" spans="1:5" x14ac:dyDescent="0.2">
      <c r="A17" s="192"/>
      <c r="B17" s="221"/>
      <c r="C17" s="242"/>
      <c r="D17" s="195"/>
      <c r="E17" s="245"/>
    </row>
    <row r="18" spans="1:5" x14ac:dyDescent="0.2">
      <c r="A18" s="192"/>
      <c r="B18" s="221"/>
      <c r="C18" s="242"/>
      <c r="D18" s="195"/>
      <c r="E18" s="245"/>
    </row>
    <row r="19" spans="1:5" x14ac:dyDescent="0.2">
      <c r="A19" s="246" t="s">
        <v>132</v>
      </c>
      <c r="B19" s="194"/>
      <c r="C19" s="242">
        <v>1635011</v>
      </c>
      <c r="D19" s="195"/>
      <c r="E19" s="245"/>
    </row>
    <row r="20" spans="1:5" x14ac:dyDescent="0.2">
      <c r="A20" s="192"/>
      <c r="B20" s="221"/>
      <c r="C20" s="242"/>
      <c r="D20" s="195"/>
      <c r="E20" s="245"/>
    </row>
    <row r="21" spans="1:5" x14ac:dyDescent="0.2">
      <c r="A21" s="205" t="s">
        <v>133</v>
      </c>
      <c r="B21" s="194"/>
      <c r="C21" s="230">
        <v>24558</v>
      </c>
      <c r="D21" s="195"/>
      <c r="E21" s="245"/>
    </row>
    <row r="22" spans="1:5" x14ac:dyDescent="0.2">
      <c r="A22" s="192"/>
      <c r="B22" s="228"/>
      <c r="C22" s="194"/>
      <c r="D22" s="195"/>
      <c r="E22" s="245"/>
    </row>
    <row r="23" spans="1:5" x14ac:dyDescent="0.2">
      <c r="A23" s="192"/>
      <c r="B23" s="247"/>
      <c r="C23" s="230"/>
      <c r="D23" s="195"/>
    </row>
    <row r="24" spans="1:5" x14ac:dyDescent="0.2">
      <c r="A24" s="192"/>
      <c r="B24" s="247"/>
      <c r="C24" s="230"/>
      <c r="D24" s="195"/>
    </row>
    <row r="25" spans="1:5" x14ac:dyDescent="0.2">
      <c r="A25" s="192"/>
      <c r="B25" s="248"/>
      <c r="C25" s="230"/>
      <c r="D25" s="195"/>
    </row>
    <row r="26" spans="1:5" x14ac:dyDescent="0.2">
      <c r="A26" s="192"/>
      <c r="B26" s="247"/>
      <c r="C26" s="230"/>
      <c r="D26" s="195"/>
    </row>
    <row r="27" spans="1:5" x14ac:dyDescent="0.2">
      <c r="A27" s="192"/>
      <c r="B27" s="247"/>
      <c r="C27" s="249"/>
      <c r="D27" s="195"/>
    </row>
    <row r="28" spans="1:5" ht="13.5" thickBot="1" x14ac:dyDescent="0.25">
      <c r="A28" s="192"/>
      <c r="B28" s="250" t="s">
        <v>15</v>
      </c>
      <c r="C28" s="251">
        <f>SUM(C16:C26)</f>
        <v>36978703</v>
      </c>
      <c r="D28" s="195"/>
    </row>
    <row r="29" spans="1:5" ht="13.5" thickTop="1" x14ac:dyDescent="0.2">
      <c r="A29" s="192"/>
      <c r="B29" s="247"/>
      <c r="C29" s="230"/>
      <c r="D29" s="195"/>
    </row>
    <row r="30" spans="1:5" x14ac:dyDescent="0.2">
      <c r="A30" s="192"/>
      <c r="B30" s="221"/>
      <c r="C30" s="230"/>
      <c r="D30" s="195"/>
    </row>
    <row r="31" spans="1:5" x14ac:dyDescent="0.2">
      <c r="A31" s="192"/>
      <c r="B31" s="221"/>
      <c r="C31" s="230"/>
      <c r="D31" s="195"/>
    </row>
    <row r="32" spans="1:5" x14ac:dyDescent="0.2">
      <c r="A32" s="192"/>
      <c r="B32" s="221"/>
      <c r="C32" s="230"/>
      <c r="D32" s="195"/>
    </row>
    <row r="33" spans="1:4" x14ac:dyDescent="0.2">
      <c r="A33" s="192"/>
      <c r="B33" s="221"/>
      <c r="C33" s="230"/>
      <c r="D33" s="195"/>
    </row>
    <row r="34" spans="1:4" ht="13.5" thickBot="1" x14ac:dyDescent="0.25">
      <c r="A34" s="231"/>
      <c r="B34" s="232"/>
      <c r="C34" s="252"/>
      <c r="D34" s="211"/>
    </row>
    <row r="35" spans="1:4" x14ac:dyDescent="0.2">
      <c r="A35" s="194"/>
      <c r="B35" s="221"/>
      <c r="C35" s="230"/>
      <c r="D35" s="194"/>
    </row>
    <row r="36" spans="1:4" x14ac:dyDescent="0.2">
      <c r="A36" s="194"/>
      <c r="B36" s="221"/>
      <c r="C36" s="253"/>
      <c r="D36" s="194"/>
    </row>
    <row r="37" spans="1:4" x14ac:dyDescent="0.2">
      <c r="B37" s="221"/>
      <c r="C37" s="230"/>
      <c r="D37" s="194"/>
    </row>
    <row r="38" spans="1:4" x14ac:dyDescent="0.2">
      <c r="B38" s="254"/>
      <c r="C38" s="255"/>
      <c r="D38" s="194"/>
    </row>
    <row r="39" spans="1:4" x14ac:dyDescent="0.2">
      <c r="B39" s="254"/>
      <c r="C39" s="255"/>
      <c r="D39" s="194"/>
    </row>
  </sheetData>
  <mergeCells count="8">
    <mergeCell ref="A7:D7"/>
    <mergeCell ref="A15:B15"/>
    <mergeCell ref="A1:D1"/>
    <mergeCell ref="A2:D2"/>
    <mergeCell ref="A3:D3"/>
    <mergeCell ref="A4:D4"/>
    <mergeCell ref="A5:D5"/>
    <mergeCell ref="A6:C6"/>
  </mergeCells>
  <printOptions horizontalCentered="1"/>
  <pageMargins left="0.39370078740157483" right="0.39370078740157483" top="1.5748031496062993" bottom="0.59055118110236227" header="1.1811023622047245"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48"/>
  <sheetViews>
    <sheetView showGridLines="0" workbookViewId="0">
      <selection activeCell="F28" sqref="F28"/>
    </sheetView>
  </sheetViews>
  <sheetFormatPr baseColWidth="10" defaultRowHeight="12.75" x14ac:dyDescent="0.2"/>
  <cols>
    <col min="1" max="1" width="2.7109375" style="1" customWidth="1"/>
    <col min="2" max="2" width="66.28515625" style="1" customWidth="1"/>
    <col min="3" max="3" width="10.140625" style="1" customWidth="1"/>
    <col min="4" max="4" width="16.28515625" style="1" customWidth="1"/>
    <col min="5" max="5" width="2.7109375" style="1" customWidth="1"/>
    <col min="6" max="6" width="14.85546875" style="1" bestFit="1" customWidth="1"/>
    <col min="7" max="16384" width="11.42578125" style="1"/>
  </cols>
  <sheetData>
    <row r="1" spans="1:5" ht="15.75" x14ac:dyDescent="0.25">
      <c r="A1" s="177"/>
      <c r="B1" s="178"/>
      <c r="C1" s="178"/>
      <c r="D1" s="178"/>
      <c r="E1" s="179"/>
    </row>
    <row r="2" spans="1:5" x14ac:dyDescent="0.2">
      <c r="A2" s="180" t="s">
        <v>73</v>
      </c>
      <c r="B2" s="181"/>
      <c r="C2" s="181"/>
      <c r="D2" s="181"/>
      <c r="E2" s="182"/>
    </row>
    <row r="3" spans="1:5" x14ac:dyDescent="0.2">
      <c r="A3" s="180" t="s">
        <v>1</v>
      </c>
      <c r="B3" s="181"/>
      <c r="C3" s="181"/>
      <c r="D3" s="181"/>
      <c r="E3" s="182"/>
    </row>
    <row r="4" spans="1:5" x14ac:dyDescent="0.2">
      <c r="A4" s="183" t="s">
        <v>53</v>
      </c>
      <c r="B4" s="184"/>
      <c r="C4" s="184"/>
      <c r="D4" s="184"/>
      <c r="E4" s="185"/>
    </row>
    <row r="5" spans="1:5" ht="13.5" thickBot="1" x14ac:dyDescent="0.25">
      <c r="A5" s="186"/>
      <c r="B5" s="187"/>
      <c r="C5" s="187"/>
      <c r="D5" s="187"/>
      <c r="E5" s="188"/>
    </row>
    <row r="6" spans="1:5" x14ac:dyDescent="0.2">
      <c r="A6" s="189"/>
      <c r="B6" s="190"/>
      <c r="C6" s="190"/>
      <c r="D6" s="190"/>
      <c r="E6" s="191"/>
    </row>
    <row r="7" spans="1:5" x14ac:dyDescent="0.2">
      <c r="A7" s="180" t="s">
        <v>134</v>
      </c>
      <c r="B7" s="181"/>
      <c r="C7" s="181"/>
      <c r="D7" s="181"/>
      <c r="E7" s="182"/>
    </row>
    <row r="8" spans="1:5" x14ac:dyDescent="0.2">
      <c r="A8" s="241"/>
      <c r="B8" s="196"/>
      <c r="C8" s="197"/>
      <c r="D8" s="197"/>
      <c r="E8" s="195"/>
    </row>
    <row r="9" spans="1:5" x14ac:dyDescent="0.2">
      <c r="A9" s="241"/>
      <c r="B9" s="196"/>
      <c r="C9" s="197"/>
      <c r="D9" s="197"/>
      <c r="E9" s="195"/>
    </row>
    <row r="10" spans="1:5" x14ac:dyDescent="0.2">
      <c r="A10" s="241"/>
      <c r="B10" s="196" t="s">
        <v>4</v>
      </c>
      <c r="C10" s="197"/>
      <c r="D10" s="198" t="s">
        <v>12</v>
      </c>
      <c r="E10" s="195"/>
    </row>
    <row r="11" spans="1:5" x14ac:dyDescent="0.2">
      <c r="A11" s="192"/>
      <c r="B11" s="193"/>
      <c r="C11" s="194"/>
      <c r="D11" s="194"/>
      <c r="E11" s="195"/>
    </row>
    <row r="12" spans="1:5" x14ac:dyDescent="0.2">
      <c r="A12" s="192"/>
      <c r="B12" s="194"/>
      <c r="C12" s="197"/>
      <c r="D12" s="194"/>
      <c r="E12" s="195"/>
    </row>
    <row r="13" spans="1:5" x14ac:dyDescent="0.2">
      <c r="A13" s="256" t="s">
        <v>135</v>
      </c>
      <c r="B13" s="257"/>
      <c r="C13" s="197"/>
      <c r="D13" s="198"/>
      <c r="E13" s="195"/>
    </row>
    <row r="14" spans="1:5" x14ac:dyDescent="0.2">
      <c r="A14" s="192"/>
      <c r="B14" s="258"/>
      <c r="C14" s="212"/>
      <c r="D14" s="259"/>
      <c r="E14" s="195"/>
    </row>
    <row r="15" spans="1:5" x14ac:dyDescent="0.2">
      <c r="A15" s="192"/>
      <c r="B15" s="260" t="s">
        <v>136</v>
      </c>
      <c r="C15" s="212"/>
      <c r="D15" s="261">
        <v>80894366</v>
      </c>
      <c r="E15" s="195"/>
    </row>
    <row r="16" spans="1:5" x14ac:dyDescent="0.2">
      <c r="A16" s="192"/>
      <c r="B16" s="260" t="s">
        <v>137</v>
      </c>
      <c r="C16" s="212"/>
      <c r="D16" s="261">
        <v>206246365</v>
      </c>
      <c r="E16" s="195"/>
    </row>
    <row r="17" spans="1:6" x14ac:dyDescent="0.2">
      <c r="A17" s="192"/>
      <c r="B17" s="260" t="s">
        <v>138</v>
      </c>
      <c r="C17" s="262"/>
      <c r="D17" s="263">
        <f>D18+D19+D20</f>
        <v>25902567</v>
      </c>
      <c r="E17" s="195"/>
    </row>
    <row r="18" spans="1:6" x14ac:dyDescent="0.2">
      <c r="A18" s="192"/>
      <c r="B18" s="264" t="s">
        <v>139</v>
      </c>
      <c r="C18" s="265"/>
      <c r="D18" s="266">
        <v>24949108</v>
      </c>
      <c r="E18" s="195"/>
    </row>
    <row r="19" spans="1:6" x14ac:dyDescent="0.2">
      <c r="A19" s="192"/>
      <c r="B19" s="264" t="s">
        <v>140</v>
      </c>
      <c r="C19" s="265"/>
      <c r="D19" s="266">
        <v>929584</v>
      </c>
      <c r="E19" s="195"/>
    </row>
    <row r="20" spans="1:6" x14ac:dyDescent="0.2">
      <c r="A20" s="192"/>
      <c r="B20" s="264" t="s">
        <v>141</v>
      </c>
      <c r="C20" s="265"/>
      <c r="D20" s="266">
        <v>23875</v>
      </c>
      <c r="E20" s="195"/>
    </row>
    <row r="21" spans="1:6" ht="25.5" x14ac:dyDescent="0.2">
      <c r="A21" s="192"/>
      <c r="B21" s="267" t="s">
        <v>142</v>
      </c>
      <c r="C21" s="265"/>
      <c r="D21" s="261">
        <v>24537782</v>
      </c>
      <c r="E21" s="195"/>
    </row>
    <row r="22" spans="1:6" x14ac:dyDescent="0.2">
      <c r="A22" s="192"/>
      <c r="B22" s="260" t="s">
        <v>143</v>
      </c>
      <c r="C22" s="212"/>
      <c r="D22" s="261">
        <v>431292098</v>
      </c>
      <c r="E22" s="195"/>
    </row>
    <row r="23" spans="1:6" x14ac:dyDescent="0.2">
      <c r="A23" s="192"/>
      <c r="B23" s="260" t="s">
        <v>144</v>
      </c>
      <c r="C23" s="212"/>
      <c r="D23" s="261">
        <v>35072702</v>
      </c>
      <c r="E23" s="195"/>
    </row>
    <row r="24" spans="1:6" x14ac:dyDescent="0.2">
      <c r="A24" s="192"/>
      <c r="B24" s="260" t="s">
        <v>145</v>
      </c>
      <c r="C24" s="212"/>
      <c r="D24" s="261">
        <v>515897211</v>
      </c>
      <c r="E24" s="195"/>
    </row>
    <row r="25" spans="1:6" x14ac:dyDescent="0.2">
      <c r="A25" s="192"/>
      <c r="B25" s="260" t="s">
        <v>146</v>
      </c>
      <c r="C25" s="212"/>
      <c r="D25" s="261">
        <v>28451736</v>
      </c>
      <c r="E25" s="195"/>
    </row>
    <row r="26" spans="1:6" ht="25.5" x14ac:dyDescent="0.2">
      <c r="A26" s="192"/>
      <c r="B26" s="267" t="s">
        <v>147</v>
      </c>
      <c r="C26" s="212"/>
      <c r="D26" s="261">
        <v>10055538</v>
      </c>
      <c r="E26" s="195"/>
    </row>
    <row r="27" spans="1:6" ht="15" x14ac:dyDescent="0.25">
      <c r="A27" s="268" t="s">
        <v>148</v>
      </c>
      <c r="B27" s="265"/>
      <c r="C27" s="265"/>
      <c r="D27" s="265"/>
      <c r="E27" s="195"/>
      <c r="F27" s="26"/>
    </row>
    <row r="28" spans="1:6" ht="15" x14ac:dyDescent="0.25">
      <c r="A28" s="268"/>
      <c r="B28" s="265"/>
      <c r="C28" s="265"/>
      <c r="D28" s="265"/>
      <c r="E28" s="195"/>
      <c r="F28" s="26"/>
    </row>
    <row r="29" spans="1:6" ht="15" x14ac:dyDescent="0.25">
      <c r="A29" s="192"/>
      <c r="B29" s="221"/>
      <c r="C29" s="194"/>
      <c r="D29" s="242"/>
      <c r="E29" s="195"/>
      <c r="F29" s="26"/>
    </row>
    <row r="30" spans="1:6" x14ac:dyDescent="0.2">
      <c r="A30" s="256" t="s">
        <v>149</v>
      </c>
      <c r="B30" s="194"/>
      <c r="C30" s="194"/>
      <c r="D30" s="242">
        <v>15675775</v>
      </c>
      <c r="E30" s="195"/>
      <c r="F30" s="269"/>
    </row>
    <row r="31" spans="1:6" x14ac:dyDescent="0.2">
      <c r="A31" s="192"/>
      <c r="B31" s="221"/>
      <c r="C31" s="194"/>
      <c r="D31" s="242"/>
      <c r="E31" s="195"/>
    </row>
    <row r="32" spans="1:6" x14ac:dyDescent="0.2">
      <c r="A32" s="256" t="s">
        <v>150</v>
      </c>
      <c r="B32" s="194"/>
      <c r="C32" s="194"/>
      <c r="D32" s="242"/>
      <c r="E32" s="195"/>
    </row>
    <row r="33" spans="1:6" x14ac:dyDescent="0.2">
      <c r="A33" s="192"/>
      <c r="B33" s="247"/>
      <c r="C33" s="194"/>
      <c r="D33" s="242"/>
      <c r="E33" s="195"/>
      <c r="F33" s="235"/>
    </row>
    <row r="34" spans="1:6" x14ac:dyDescent="0.2">
      <c r="A34" s="192"/>
      <c r="B34" s="247" t="s">
        <v>151</v>
      </c>
      <c r="C34" s="194"/>
      <c r="D34" s="270"/>
      <c r="E34" s="195"/>
    </row>
    <row r="35" spans="1:6" x14ac:dyDescent="0.2">
      <c r="A35" s="192"/>
      <c r="B35" s="247" t="s">
        <v>152</v>
      </c>
      <c r="C35" s="194"/>
      <c r="D35" s="270"/>
      <c r="E35" s="195"/>
    </row>
    <row r="36" spans="1:6" x14ac:dyDescent="0.2">
      <c r="A36" s="192"/>
      <c r="B36" s="247" t="s">
        <v>153</v>
      </c>
      <c r="C36" s="194"/>
      <c r="D36" s="270">
        <v>625926047</v>
      </c>
      <c r="E36" s="195"/>
    </row>
    <row r="37" spans="1:6" x14ac:dyDescent="0.2">
      <c r="A37" s="192"/>
      <c r="B37" s="194"/>
      <c r="C37" s="194"/>
      <c r="D37" s="270"/>
      <c r="E37" s="195"/>
    </row>
    <row r="38" spans="1:6" x14ac:dyDescent="0.2">
      <c r="A38" s="192"/>
      <c r="B38" s="247"/>
      <c r="C38" s="194"/>
      <c r="D38" s="270"/>
      <c r="E38" s="195"/>
    </row>
    <row r="39" spans="1:6" x14ac:dyDescent="0.2">
      <c r="A39" s="192"/>
      <c r="B39" s="247"/>
      <c r="C39" s="194"/>
      <c r="D39" s="270"/>
      <c r="E39" s="195"/>
    </row>
    <row r="40" spans="1:6" ht="13.5" thickBot="1" x14ac:dyDescent="0.25">
      <c r="A40" s="192"/>
      <c r="B40" s="250" t="s">
        <v>154</v>
      </c>
      <c r="C40" s="194"/>
      <c r="D40" s="271">
        <f>SUM(D15:D39)-D18-D19-D20</f>
        <v>1999952187</v>
      </c>
      <c r="E40" s="195"/>
    </row>
    <row r="41" spans="1:6" ht="13.5" thickTop="1" x14ac:dyDescent="0.2">
      <c r="A41" s="192"/>
      <c r="B41" s="247"/>
      <c r="C41" s="194"/>
      <c r="D41" s="230"/>
      <c r="E41" s="195"/>
    </row>
    <row r="42" spans="1:6" x14ac:dyDescent="0.2">
      <c r="A42" s="192"/>
      <c r="B42" s="247"/>
      <c r="C42" s="194"/>
      <c r="D42" s="230"/>
      <c r="E42" s="195"/>
    </row>
    <row r="43" spans="1:6" x14ac:dyDescent="0.2">
      <c r="A43" s="192"/>
      <c r="B43" s="247"/>
      <c r="C43" s="194"/>
      <c r="D43" s="230"/>
      <c r="E43" s="195"/>
    </row>
    <row r="44" spans="1:6" x14ac:dyDescent="0.2">
      <c r="A44" s="192"/>
      <c r="B44" s="250"/>
      <c r="C44" s="194"/>
      <c r="D44" s="230"/>
      <c r="E44" s="195"/>
    </row>
    <row r="45" spans="1:6" ht="13.5" thickBot="1" x14ac:dyDescent="0.25">
      <c r="A45" s="231"/>
      <c r="B45" s="233"/>
      <c r="C45" s="233"/>
      <c r="D45" s="252"/>
      <c r="E45" s="211"/>
    </row>
    <row r="46" spans="1:6" x14ac:dyDescent="0.2">
      <c r="B46" s="221"/>
    </row>
    <row r="47" spans="1:6" x14ac:dyDescent="0.2">
      <c r="B47" s="221"/>
    </row>
    <row r="48" spans="1:6" x14ac:dyDescent="0.2">
      <c r="B48" s="221"/>
    </row>
  </sheetData>
  <mergeCells count="7">
    <mergeCell ref="A7:E7"/>
    <mergeCell ref="A1:E1"/>
    <mergeCell ref="A2:E2"/>
    <mergeCell ref="A3:E3"/>
    <mergeCell ref="A4:E4"/>
    <mergeCell ref="A5:E5"/>
    <mergeCell ref="A6:D6"/>
  </mergeCells>
  <printOptions horizontalCentered="1"/>
  <pageMargins left="0.39370078740157483" right="0.39370078740157483" top="1.5748031496062993" bottom="0.59055118110236227" header="1.1811023622047245"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41"/>
  <sheetViews>
    <sheetView showGridLines="0" workbookViewId="0">
      <selection activeCell="D80" sqref="D80"/>
    </sheetView>
  </sheetViews>
  <sheetFormatPr baseColWidth="10" defaultRowHeight="12.75" x14ac:dyDescent="0.2"/>
  <cols>
    <col min="1" max="1" width="2.7109375" style="1" customWidth="1"/>
    <col min="2" max="2" width="66.28515625" style="1" customWidth="1"/>
    <col min="3" max="3" width="5.7109375" style="1" customWidth="1"/>
    <col min="4" max="4" width="16.7109375" style="1" customWidth="1"/>
    <col min="5" max="5" width="2.7109375" style="1" customWidth="1"/>
    <col min="6" max="16384" width="11.42578125" style="1"/>
  </cols>
  <sheetData>
    <row r="1" spans="1:6" ht="15.75" x14ac:dyDescent="0.25">
      <c r="A1" s="177"/>
      <c r="B1" s="178"/>
      <c r="C1" s="178"/>
      <c r="D1" s="178"/>
      <c r="E1" s="179"/>
    </row>
    <row r="2" spans="1:6" x14ac:dyDescent="0.2">
      <c r="A2" s="180" t="s">
        <v>73</v>
      </c>
      <c r="B2" s="181"/>
      <c r="C2" s="181"/>
      <c r="D2" s="181"/>
      <c r="E2" s="182"/>
    </row>
    <row r="3" spans="1:6" x14ac:dyDescent="0.2">
      <c r="A3" s="180" t="s">
        <v>1</v>
      </c>
      <c r="B3" s="181"/>
      <c r="C3" s="181"/>
      <c r="D3" s="181"/>
      <c r="E3" s="182"/>
    </row>
    <row r="4" spans="1:6" x14ac:dyDescent="0.2">
      <c r="A4" s="183" t="s">
        <v>3</v>
      </c>
      <c r="B4" s="184"/>
      <c r="C4" s="184"/>
      <c r="D4" s="184"/>
      <c r="E4" s="185"/>
    </row>
    <row r="5" spans="1:6" ht="13.5" thickBot="1" x14ac:dyDescent="0.25">
      <c r="A5" s="186"/>
      <c r="B5" s="187"/>
      <c r="C5" s="187"/>
      <c r="D5" s="187"/>
      <c r="E5" s="188"/>
    </row>
    <row r="6" spans="1:6" x14ac:dyDescent="0.2">
      <c r="A6" s="189"/>
      <c r="B6" s="190"/>
      <c r="C6" s="190"/>
      <c r="D6" s="190"/>
      <c r="E6" s="191"/>
    </row>
    <row r="7" spans="1:6" ht="28.5" customHeight="1" x14ac:dyDescent="0.2">
      <c r="A7" s="272" t="s">
        <v>155</v>
      </c>
      <c r="B7" s="273"/>
      <c r="C7" s="273"/>
      <c r="D7" s="273"/>
      <c r="E7" s="274"/>
    </row>
    <row r="8" spans="1:6" x14ac:dyDescent="0.2">
      <c r="A8" s="241"/>
      <c r="B8" s="196"/>
      <c r="C8" s="197"/>
      <c r="D8" s="197"/>
      <c r="E8" s="195"/>
    </row>
    <row r="9" spans="1:6" x14ac:dyDescent="0.2">
      <c r="A9" s="241"/>
      <c r="B9" s="196"/>
      <c r="C9" s="197"/>
      <c r="D9" s="197"/>
      <c r="E9" s="195"/>
    </row>
    <row r="10" spans="1:6" x14ac:dyDescent="0.2">
      <c r="A10" s="241"/>
      <c r="B10" s="196" t="s">
        <v>4</v>
      </c>
      <c r="C10" s="197"/>
      <c r="D10" s="198" t="s">
        <v>12</v>
      </c>
      <c r="E10" s="195"/>
    </row>
    <row r="11" spans="1:6" x14ac:dyDescent="0.2">
      <c r="A11" s="192"/>
      <c r="B11" s="193"/>
      <c r="C11" s="194"/>
      <c r="D11" s="194"/>
      <c r="E11" s="195"/>
    </row>
    <row r="12" spans="1:6" x14ac:dyDescent="0.2">
      <c r="A12" s="192"/>
      <c r="B12" s="194"/>
      <c r="C12" s="197"/>
      <c r="D12" s="194"/>
      <c r="E12" s="195"/>
    </row>
    <row r="13" spans="1:6" ht="44.25" customHeight="1" x14ac:dyDescent="0.2">
      <c r="A13" s="246"/>
      <c r="B13" s="275" t="s">
        <v>156</v>
      </c>
      <c r="C13" s="221"/>
      <c r="D13" s="276">
        <v>1492533</v>
      </c>
      <c r="E13" s="277"/>
      <c r="F13" s="196"/>
    </row>
    <row r="14" spans="1:6" x14ac:dyDescent="0.2">
      <c r="A14" s="192"/>
      <c r="B14" s="196"/>
      <c r="C14" s="197"/>
      <c r="D14" s="198"/>
      <c r="E14" s="195"/>
    </row>
    <row r="15" spans="1:6" x14ac:dyDescent="0.2">
      <c r="A15" s="192"/>
      <c r="B15" s="196"/>
      <c r="C15" s="197"/>
      <c r="D15" s="198"/>
      <c r="E15" s="195"/>
    </row>
    <row r="16" spans="1:6" x14ac:dyDescent="0.2">
      <c r="A16" s="192"/>
      <c r="B16" s="196"/>
      <c r="C16" s="197"/>
      <c r="D16" s="198"/>
      <c r="E16" s="195"/>
    </row>
    <row r="17" spans="1:5" x14ac:dyDescent="0.2">
      <c r="A17" s="192"/>
      <c r="B17" s="196"/>
      <c r="C17" s="197"/>
      <c r="D17" s="198"/>
      <c r="E17" s="195"/>
    </row>
    <row r="18" spans="1:5" x14ac:dyDescent="0.2">
      <c r="A18" s="192"/>
      <c r="B18" s="196"/>
      <c r="C18" s="197"/>
      <c r="D18" s="198"/>
      <c r="E18" s="195"/>
    </row>
    <row r="19" spans="1:5" x14ac:dyDescent="0.2">
      <c r="A19" s="192"/>
      <c r="B19" s="196"/>
      <c r="C19" s="197"/>
      <c r="D19" s="198"/>
      <c r="E19" s="195"/>
    </row>
    <row r="20" spans="1:5" x14ac:dyDescent="0.2">
      <c r="A20" s="192"/>
      <c r="B20" s="196"/>
      <c r="C20" s="197"/>
      <c r="D20" s="198"/>
      <c r="E20" s="195"/>
    </row>
    <row r="21" spans="1:5" x14ac:dyDescent="0.2">
      <c r="A21" s="192"/>
      <c r="B21" s="196"/>
      <c r="C21" s="197"/>
      <c r="D21" s="198"/>
      <c r="E21" s="195"/>
    </row>
    <row r="22" spans="1:5" x14ac:dyDescent="0.2">
      <c r="A22" s="192"/>
      <c r="B22" s="196"/>
      <c r="C22" s="197"/>
      <c r="D22" s="198"/>
      <c r="E22" s="195"/>
    </row>
    <row r="23" spans="1:5" x14ac:dyDescent="0.2">
      <c r="A23" s="192"/>
      <c r="B23" s="196"/>
      <c r="C23" s="197"/>
      <c r="D23" s="198"/>
      <c r="E23" s="195"/>
    </row>
    <row r="24" spans="1:5" x14ac:dyDescent="0.2">
      <c r="A24" s="192"/>
      <c r="B24" s="196"/>
      <c r="C24" s="197"/>
      <c r="D24" s="198"/>
      <c r="E24" s="195"/>
    </row>
    <row r="25" spans="1:5" ht="13.5" thickBot="1" x14ac:dyDescent="0.25">
      <c r="A25" s="192"/>
      <c r="B25" s="250" t="s">
        <v>154</v>
      </c>
      <c r="C25" s="194"/>
      <c r="D25" s="271">
        <f>SUM(D13:D21)</f>
        <v>1492533</v>
      </c>
      <c r="E25" s="195"/>
    </row>
    <row r="26" spans="1:5" ht="13.5" thickTop="1" x14ac:dyDescent="0.2">
      <c r="A26" s="192"/>
      <c r="B26" s="247"/>
      <c r="C26" s="194"/>
      <c r="D26" s="230"/>
      <c r="E26" s="195"/>
    </row>
    <row r="27" spans="1:5" x14ac:dyDescent="0.2">
      <c r="A27" s="192"/>
      <c r="B27" s="247"/>
      <c r="C27" s="194"/>
      <c r="D27" s="230"/>
      <c r="E27" s="195"/>
    </row>
    <row r="28" spans="1:5" x14ac:dyDescent="0.2">
      <c r="A28" s="192"/>
      <c r="B28" s="247"/>
      <c r="C28" s="194"/>
      <c r="D28" s="230"/>
      <c r="E28" s="195"/>
    </row>
    <row r="29" spans="1:5" x14ac:dyDescent="0.2">
      <c r="A29" s="192"/>
      <c r="B29" s="247"/>
      <c r="C29" s="194"/>
      <c r="D29" s="230"/>
      <c r="E29" s="195"/>
    </row>
    <row r="30" spans="1:5" x14ac:dyDescent="0.2">
      <c r="A30" s="192"/>
      <c r="B30" s="247"/>
      <c r="C30" s="194"/>
      <c r="D30" s="230"/>
      <c r="E30" s="195"/>
    </row>
    <row r="31" spans="1:5" x14ac:dyDescent="0.2">
      <c r="A31" s="192"/>
      <c r="B31" s="247"/>
      <c r="C31" s="194"/>
      <c r="D31" s="230"/>
      <c r="E31" s="195"/>
    </row>
    <row r="32" spans="1:5" x14ac:dyDescent="0.2">
      <c r="A32" s="192"/>
      <c r="B32" s="247"/>
      <c r="C32" s="194"/>
      <c r="D32" s="230"/>
      <c r="E32" s="195"/>
    </row>
    <row r="33" spans="1:5" x14ac:dyDescent="0.2">
      <c r="A33" s="192"/>
      <c r="B33" s="247"/>
      <c r="C33" s="194"/>
      <c r="D33" s="230"/>
      <c r="E33" s="195"/>
    </row>
    <row r="34" spans="1:5" x14ac:dyDescent="0.2">
      <c r="A34" s="192"/>
      <c r="B34" s="247"/>
      <c r="C34" s="194"/>
      <c r="D34" s="230"/>
      <c r="E34" s="195"/>
    </row>
    <row r="35" spans="1:5" x14ac:dyDescent="0.2">
      <c r="A35" s="192"/>
      <c r="B35" s="247"/>
      <c r="C35" s="194"/>
      <c r="D35" s="230"/>
      <c r="E35" s="195"/>
    </row>
    <row r="36" spans="1:5" x14ac:dyDescent="0.2">
      <c r="A36" s="192"/>
      <c r="B36" s="247"/>
      <c r="C36" s="194"/>
      <c r="D36" s="230"/>
      <c r="E36" s="195"/>
    </row>
    <row r="37" spans="1:5" x14ac:dyDescent="0.2">
      <c r="A37" s="192"/>
      <c r="B37" s="250"/>
      <c r="C37" s="194"/>
      <c r="D37" s="230"/>
      <c r="E37" s="195"/>
    </row>
    <row r="38" spans="1:5" ht="13.5" thickBot="1" x14ac:dyDescent="0.25">
      <c r="A38" s="231"/>
      <c r="B38" s="233"/>
      <c r="C38" s="233"/>
      <c r="D38" s="252"/>
      <c r="E38" s="211"/>
    </row>
    <row r="39" spans="1:5" x14ac:dyDescent="0.2">
      <c r="B39" s="221"/>
    </row>
    <row r="40" spans="1:5" x14ac:dyDescent="0.2">
      <c r="B40" s="221"/>
    </row>
    <row r="41" spans="1:5" x14ac:dyDescent="0.2">
      <c r="B41" s="221"/>
    </row>
  </sheetData>
  <mergeCells count="7">
    <mergeCell ref="A7:E7"/>
    <mergeCell ref="A1:E1"/>
    <mergeCell ref="A2:E2"/>
    <mergeCell ref="A3:E3"/>
    <mergeCell ref="A4:E4"/>
    <mergeCell ref="A5:E5"/>
    <mergeCell ref="A6:D6"/>
  </mergeCells>
  <printOptions horizontalCentered="1"/>
  <pageMargins left="0.39370078740157483" right="0.39370078740157483" top="1.5748031496062993" bottom="0.59055118110236227" header="1.1811023622047245"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H35"/>
  <sheetViews>
    <sheetView showGridLines="0" topLeftCell="A21" zoomScale="110" zoomScaleNormal="110" workbookViewId="0">
      <selection activeCell="D37" sqref="D37"/>
    </sheetView>
  </sheetViews>
  <sheetFormatPr baseColWidth="10" defaultRowHeight="12.75" x14ac:dyDescent="0.2"/>
  <cols>
    <col min="1" max="1" width="34.42578125" style="2" customWidth="1"/>
    <col min="2" max="2" width="12.7109375" style="2" customWidth="1"/>
    <col min="3" max="3" width="15.140625" style="2" customWidth="1"/>
    <col min="4" max="4" width="14" style="2" customWidth="1"/>
    <col min="5" max="5" width="12.140625" style="2" customWidth="1"/>
    <col min="6" max="6" width="10" style="2" customWidth="1"/>
    <col min="7" max="7" width="9.28515625" style="2" customWidth="1"/>
    <col min="8" max="8" width="8.42578125" style="2" bestFit="1" customWidth="1"/>
    <col min="9" max="9" width="11.42578125" style="2"/>
    <col min="10" max="10" width="27" style="2" customWidth="1"/>
    <col min="11" max="17" width="11.42578125" style="2"/>
    <col min="18" max="18" width="35.5703125" style="2" customWidth="1"/>
    <col min="19" max="241" width="11.42578125" style="2"/>
    <col min="242" max="242" width="34.42578125" style="2" customWidth="1"/>
    <col min="243" max="243" width="12.7109375" style="2" customWidth="1"/>
    <col min="244" max="244" width="10.85546875" style="2" customWidth="1"/>
    <col min="245" max="245" width="10.42578125" style="2" customWidth="1"/>
    <col min="246" max="246" width="12.140625" style="2" customWidth="1"/>
    <col min="247" max="247" width="10" style="2" customWidth="1"/>
    <col min="248" max="248" width="9.28515625" style="2" customWidth="1"/>
    <col min="249" max="249" width="12.28515625" style="2" bestFit="1" customWidth="1"/>
    <col min="250" max="250" width="28.7109375" style="2" customWidth="1"/>
    <col min="251" max="252" width="11.5703125" style="2" bestFit="1" customWidth="1"/>
    <col min="253" max="257" width="11.42578125" style="2"/>
    <col min="258" max="258" width="23.5703125" style="2" customWidth="1"/>
    <col min="259" max="265" width="11.42578125" style="2"/>
    <col min="266" max="266" width="27" style="2" customWidth="1"/>
    <col min="267" max="273" width="11.42578125" style="2"/>
    <col min="274" max="274" width="35.5703125" style="2" customWidth="1"/>
    <col min="275" max="497" width="11.42578125" style="2"/>
    <col min="498" max="498" width="34.42578125" style="2" customWidth="1"/>
    <col min="499" max="499" width="12.7109375" style="2" customWidth="1"/>
    <col min="500" max="500" width="10.85546875" style="2" customWidth="1"/>
    <col min="501" max="501" width="10.42578125" style="2" customWidth="1"/>
    <col min="502" max="502" width="12.140625" style="2" customWidth="1"/>
    <col min="503" max="503" width="10" style="2" customWidth="1"/>
    <col min="504" max="504" width="9.28515625" style="2" customWidth="1"/>
    <col min="505" max="505" width="12.28515625" style="2" bestFit="1" customWidth="1"/>
    <col min="506" max="506" width="28.7109375" style="2" customWidth="1"/>
    <col min="507" max="508" width="11.5703125" style="2" bestFit="1" customWidth="1"/>
    <col min="509" max="513" width="11.42578125" style="2"/>
    <col min="514" max="514" width="23.5703125" style="2" customWidth="1"/>
    <col min="515" max="521" width="11.42578125" style="2"/>
    <col min="522" max="522" width="27" style="2" customWidth="1"/>
    <col min="523" max="529" width="11.42578125" style="2"/>
    <col min="530" max="530" width="35.5703125" style="2" customWidth="1"/>
    <col min="531" max="753" width="11.42578125" style="2"/>
    <col min="754" max="754" width="34.42578125" style="2" customWidth="1"/>
    <col min="755" max="755" width="12.7109375" style="2" customWidth="1"/>
    <col min="756" max="756" width="10.85546875" style="2" customWidth="1"/>
    <col min="757" max="757" width="10.42578125" style="2" customWidth="1"/>
    <col min="758" max="758" width="12.140625" style="2" customWidth="1"/>
    <col min="759" max="759" width="10" style="2" customWidth="1"/>
    <col min="760" max="760" width="9.28515625" style="2" customWidth="1"/>
    <col min="761" max="761" width="12.28515625" style="2" bestFit="1" customWidth="1"/>
    <col min="762" max="762" width="28.7109375" style="2" customWidth="1"/>
    <col min="763" max="764" width="11.5703125" style="2" bestFit="1" customWidth="1"/>
    <col min="765" max="769" width="11.42578125" style="2"/>
    <col min="770" max="770" width="23.5703125" style="2" customWidth="1"/>
    <col min="771" max="777" width="11.42578125" style="2"/>
    <col min="778" max="778" width="27" style="2" customWidth="1"/>
    <col min="779" max="785" width="11.42578125" style="2"/>
    <col min="786" max="786" width="35.5703125" style="2" customWidth="1"/>
    <col min="787" max="1009" width="11.42578125" style="2"/>
    <col min="1010" max="1010" width="34.42578125" style="2" customWidth="1"/>
    <col min="1011" max="1011" width="12.7109375" style="2" customWidth="1"/>
    <col min="1012" max="1012" width="10.85546875" style="2" customWidth="1"/>
    <col min="1013" max="1013" width="10.42578125" style="2" customWidth="1"/>
    <col min="1014" max="1014" width="12.140625" style="2" customWidth="1"/>
    <col min="1015" max="1015" width="10" style="2" customWidth="1"/>
    <col min="1016" max="1016" width="9.28515625" style="2" customWidth="1"/>
    <col min="1017" max="1017" width="12.28515625" style="2" bestFit="1" customWidth="1"/>
    <col min="1018" max="1018" width="28.7109375" style="2" customWidth="1"/>
    <col min="1019" max="1020" width="11.5703125" style="2" bestFit="1" customWidth="1"/>
    <col min="1021" max="1025" width="11.42578125" style="2"/>
    <col min="1026" max="1026" width="23.5703125" style="2" customWidth="1"/>
    <col min="1027" max="1033" width="11.42578125" style="2"/>
    <col min="1034" max="1034" width="27" style="2" customWidth="1"/>
    <col min="1035" max="1041" width="11.42578125" style="2"/>
    <col min="1042" max="1042" width="35.5703125" style="2" customWidth="1"/>
    <col min="1043" max="1265" width="11.42578125" style="2"/>
    <col min="1266" max="1266" width="34.42578125" style="2" customWidth="1"/>
    <col min="1267" max="1267" width="12.7109375" style="2" customWidth="1"/>
    <col min="1268" max="1268" width="10.85546875" style="2" customWidth="1"/>
    <col min="1269" max="1269" width="10.42578125" style="2" customWidth="1"/>
    <col min="1270" max="1270" width="12.140625" style="2" customWidth="1"/>
    <col min="1271" max="1271" width="10" style="2" customWidth="1"/>
    <col min="1272" max="1272" width="9.28515625" style="2" customWidth="1"/>
    <col min="1273" max="1273" width="12.28515625" style="2" bestFit="1" customWidth="1"/>
    <col min="1274" max="1274" width="28.7109375" style="2" customWidth="1"/>
    <col min="1275" max="1276" width="11.5703125" style="2" bestFit="1" customWidth="1"/>
    <col min="1277" max="1281" width="11.42578125" style="2"/>
    <col min="1282" max="1282" width="23.5703125" style="2" customWidth="1"/>
    <col min="1283" max="1289" width="11.42578125" style="2"/>
    <col min="1290" max="1290" width="27" style="2" customWidth="1"/>
    <col min="1291" max="1297" width="11.42578125" style="2"/>
    <col min="1298" max="1298" width="35.5703125" style="2" customWidth="1"/>
    <col min="1299" max="1521" width="11.42578125" style="2"/>
    <col min="1522" max="1522" width="34.42578125" style="2" customWidth="1"/>
    <col min="1523" max="1523" width="12.7109375" style="2" customWidth="1"/>
    <col min="1524" max="1524" width="10.85546875" style="2" customWidth="1"/>
    <col min="1525" max="1525" width="10.42578125" style="2" customWidth="1"/>
    <col min="1526" max="1526" width="12.140625" style="2" customWidth="1"/>
    <col min="1527" max="1527" width="10" style="2" customWidth="1"/>
    <col min="1528" max="1528" width="9.28515625" style="2" customWidth="1"/>
    <col min="1529" max="1529" width="12.28515625" style="2" bestFit="1" customWidth="1"/>
    <col min="1530" max="1530" width="28.7109375" style="2" customWidth="1"/>
    <col min="1531" max="1532" width="11.5703125" style="2" bestFit="1" customWidth="1"/>
    <col min="1533" max="1537" width="11.42578125" style="2"/>
    <col min="1538" max="1538" width="23.5703125" style="2" customWidth="1"/>
    <col min="1539" max="1545" width="11.42578125" style="2"/>
    <col min="1546" max="1546" width="27" style="2" customWidth="1"/>
    <col min="1547" max="1553" width="11.42578125" style="2"/>
    <col min="1554" max="1554" width="35.5703125" style="2" customWidth="1"/>
    <col min="1555" max="1777" width="11.42578125" style="2"/>
    <col min="1778" max="1778" width="34.42578125" style="2" customWidth="1"/>
    <col min="1779" max="1779" width="12.7109375" style="2" customWidth="1"/>
    <col min="1780" max="1780" width="10.85546875" style="2" customWidth="1"/>
    <col min="1781" max="1781" width="10.42578125" style="2" customWidth="1"/>
    <col min="1782" max="1782" width="12.140625" style="2" customWidth="1"/>
    <col min="1783" max="1783" width="10" style="2" customWidth="1"/>
    <col min="1784" max="1784" width="9.28515625" style="2" customWidth="1"/>
    <col min="1785" max="1785" width="12.28515625" style="2" bestFit="1" customWidth="1"/>
    <col min="1786" max="1786" width="28.7109375" style="2" customWidth="1"/>
    <col min="1787" max="1788" width="11.5703125" style="2" bestFit="1" customWidth="1"/>
    <col min="1789" max="1793" width="11.42578125" style="2"/>
    <col min="1794" max="1794" width="23.5703125" style="2" customWidth="1"/>
    <col min="1795" max="1801" width="11.42578125" style="2"/>
    <col min="1802" max="1802" width="27" style="2" customWidth="1"/>
    <col min="1803" max="1809" width="11.42578125" style="2"/>
    <col min="1810" max="1810" width="35.5703125" style="2" customWidth="1"/>
    <col min="1811" max="2033" width="11.42578125" style="2"/>
    <col min="2034" max="2034" width="34.42578125" style="2" customWidth="1"/>
    <col min="2035" max="2035" width="12.7109375" style="2" customWidth="1"/>
    <col min="2036" max="2036" width="10.85546875" style="2" customWidth="1"/>
    <col min="2037" max="2037" width="10.42578125" style="2" customWidth="1"/>
    <col min="2038" max="2038" width="12.140625" style="2" customWidth="1"/>
    <col min="2039" max="2039" width="10" style="2" customWidth="1"/>
    <col min="2040" max="2040" width="9.28515625" style="2" customWidth="1"/>
    <col min="2041" max="2041" width="12.28515625" style="2" bestFit="1" customWidth="1"/>
    <col min="2042" max="2042" width="28.7109375" style="2" customWidth="1"/>
    <col min="2043" max="2044" width="11.5703125" style="2" bestFit="1" customWidth="1"/>
    <col min="2045" max="2049" width="11.42578125" style="2"/>
    <col min="2050" max="2050" width="23.5703125" style="2" customWidth="1"/>
    <col min="2051" max="2057" width="11.42578125" style="2"/>
    <col min="2058" max="2058" width="27" style="2" customWidth="1"/>
    <col min="2059" max="2065" width="11.42578125" style="2"/>
    <col min="2066" max="2066" width="35.5703125" style="2" customWidth="1"/>
    <col min="2067" max="2289" width="11.42578125" style="2"/>
    <col min="2290" max="2290" width="34.42578125" style="2" customWidth="1"/>
    <col min="2291" max="2291" width="12.7109375" style="2" customWidth="1"/>
    <col min="2292" max="2292" width="10.85546875" style="2" customWidth="1"/>
    <col min="2293" max="2293" width="10.42578125" style="2" customWidth="1"/>
    <col min="2294" max="2294" width="12.140625" style="2" customWidth="1"/>
    <col min="2295" max="2295" width="10" style="2" customWidth="1"/>
    <col min="2296" max="2296" width="9.28515625" style="2" customWidth="1"/>
    <col min="2297" max="2297" width="12.28515625" style="2" bestFit="1" customWidth="1"/>
    <col min="2298" max="2298" width="28.7109375" style="2" customWidth="1"/>
    <col min="2299" max="2300" width="11.5703125" style="2" bestFit="1" customWidth="1"/>
    <col min="2301" max="2305" width="11.42578125" style="2"/>
    <col min="2306" max="2306" width="23.5703125" style="2" customWidth="1"/>
    <col min="2307" max="2313" width="11.42578125" style="2"/>
    <col min="2314" max="2314" width="27" style="2" customWidth="1"/>
    <col min="2315" max="2321" width="11.42578125" style="2"/>
    <col min="2322" max="2322" width="35.5703125" style="2" customWidth="1"/>
    <col min="2323" max="2545" width="11.42578125" style="2"/>
    <col min="2546" max="2546" width="34.42578125" style="2" customWidth="1"/>
    <col min="2547" max="2547" width="12.7109375" style="2" customWidth="1"/>
    <col min="2548" max="2548" width="10.85546875" style="2" customWidth="1"/>
    <col min="2549" max="2549" width="10.42578125" style="2" customWidth="1"/>
    <col min="2550" max="2550" width="12.140625" style="2" customWidth="1"/>
    <col min="2551" max="2551" width="10" style="2" customWidth="1"/>
    <col min="2552" max="2552" width="9.28515625" style="2" customWidth="1"/>
    <col min="2553" max="2553" width="12.28515625" style="2" bestFit="1" customWidth="1"/>
    <col min="2554" max="2554" width="28.7109375" style="2" customWidth="1"/>
    <col min="2555" max="2556" width="11.5703125" style="2" bestFit="1" customWidth="1"/>
    <col min="2557" max="2561" width="11.42578125" style="2"/>
    <col min="2562" max="2562" width="23.5703125" style="2" customWidth="1"/>
    <col min="2563" max="2569" width="11.42578125" style="2"/>
    <col min="2570" max="2570" width="27" style="2" customWidth="1"/>
    <col min="2571" max="2577" width="11.42578125" style="2"/>
    <col min="2578" max="2578" width="35.5703125" style="2" customWidth="1"/>
    <col min="2579" max="2801" width="11.42578125" style="2"/>
    <col min="2802" max="2802" width="34.42578125" style="2" customWidth="1"/>
    <col min="2803" max="2803" width="12.7109375" style="2" customWidth="1"/>
    <col min="2804" max="2804" width="10.85546875" style="2" customWidth="1"/>
    <col min="2805" max="2805" width="10.42578125" style="2" customWidth="1"/>
    <col min="2806" max="2806" width="12.140625" style="2" customWidth="1"/>
    <col min="2807" max="2807" width="10" style="2" customWidth="1"/>
    <col min="2808" max="2808" width="9.28515625" style="2" customWidth="1"/>
    <col min="2809" max="2809" width="12.28515625" style="2" bestFit="1" customWidth="1"/>
    <col min="2810" max="2810" width="28.7109375" style="2" customWidth="1"/>
    <col min="2811" max="2812" width="11.5703125" style="2" bestFit="1" customWidth="1"/>
    <col min="2813" max="2817" width="11.42578125" style="2"/>
    <col min="2818" max="2818" width="23.5703125" style="2" customWidth="1"/>
    <col min="2819" max="2825" width="11.42578125" style="2"/>
    <col min="2826" max="2826" width="27" style="2" customWidth="1"/>
    <col min="2827" max="2833" width="11.42578125" style="2"/>
    <col min="2834" max="2834" width="35.5703125" style="2" customWidth="1"/>
    <col min="2835" max="3057" width="11.42578125" style="2"/>
    <col min="3058" max="3058" width="34.42578125" style="2" customWidth="1"/>
    <col min="3059" max="3059" width="12.7109375" style="2" customWidth="1"/>
    <col min="3060" max="3060" width="10.85546875" style="2" customWidth="1"/>
    <col min="3061" max="3061" width="10.42578125" style="2" customWidth="1"/>
    <col min="3062" max="3062" width="12.140625" style="2" customWidth="1"/>
    <col min="3063" max="3063" width="10" style="2" customWidth="1"/>
    <col min="3064" max="3064" width="9.28515625" style="2" customWidth="1"/>
    <col min="3065" max="3065" width="12.28515625" style="2" bestFit="1" customWidth="1"/>
    <col min="3066" max="3066" width="28.7109375" style="2" customWidth="1"/>
    <col min="3067" max="3068" width="11.5703125" style="2" bestFit="1" customWidth="1"/>
    <col min="3069" max="3073" width="11.42578125" style="2"/>
    <col min="3074" max="3074" width="23.5703125" style="2" customWidth="1"/>
    <col min="3075" max="3081" width="11.42578125" style="2"/>
    <col min="3082" max="3082" width="27" style="2" customWidth="1"/>
    <col min="3083" max="3089" width="11.42578125" style="2"/>
    <col min="3090" max="3090" width="35.5703125" style="2" customWidth="1"/>
    <col min="3091" max="3313" width="11.42578125" style="2"/>
    <col min="3314" max="3314" width="34.42578125" style="2" customWidth="1"/>
    <col min="3315" max="3315" width="12.7109375" style="2" customWidth="1"/>
    <col min="3316" max="3316" width="10.85546875" style="2" customWidth="1"/>
    <col min="3317" max="3317" width="10.42578125" style="2" customWidth="1"/>
    <col min="3318" max="3318" width="12.140625" style="2" customWidth="1"/>
    <col min="3319" max="3319" width="10" style="2" customWidth="1"/>
    <col min="3320" max="3320" width="9.28515625" style="2" customWidth="1"/>
    <col min="3321" max="3321" width="12.28515625" style="2" bestFit="1" customWidth="1"/>
    <col min="3322" max="3322" width="28.7109375" style="2" customWidth="1"/>
    <col min="3323" max="3324" width="11.5703125" style="2" bestFit="1" customWidth="1"/>
    <col min="3325" max="3329" width="11.42578125" style="2"/>
    <col min="3330" max="3330" width="23.5703125" style="2" customWidth="1"/>
    <col min="3331" max="3337" width="11.42578125" style="2"/>
    <col min="3338" max="3338" width="27" style="2" customWidth="1"/>
    <col min="3339" max="3345" width="11.42578125" style="2"/>
    <col min="3346" max="3346" width="35.5703125" style="2" customWidth="1"/>
    <col min="3347" max="3569" width="11.42578125" style="2"/>
    <col min="3570" max="3570" width="34.42578125" style="2" customWidth="1"/>
    <col min="3571" max="3571" width="12.7109375" style="2" customWidth="1"/>
    <col min="3572" max="3572" width="10.85546875" style="2" customWidth="1"/>
    <col min="3573" max="3573" width="10.42578125" style="2" customWidth="1"/>
    <col min="3574" max="3574" width="12.140625" style="2" customWidth="1"/>
    <col min="3575" max="3575" width="10" style="2" customWidth="1"/>
    <col min="3576" max="3576" width="9.28515625" style="2" customWidth="1"/>
    <col min="3577" max="3577" width="12.28515625" style="2" bestFit="1" customWidth="1"/>
    <col min="3578" max="3578" width="28.7109375" style="2" customWidth="1"/>
    <col min="3579" max="3580" width="11.5703125" style="2" bestFit="1" customWidth="1"/>
    <col min="3581" max="3585" width="11.42578125" style="2"/>
    <col min="3586" max="3586" width="23.5703125" style="2" customWidth="1"/>
    <col min="3587" max="3593" width="11.42578125" style="2"/>
    <col min="3594" max="3594" width="27" style="2" customWidth="1"/>
    <col min="3595" max="3601" width="11.42578125" style="2"/>
    <col min="3602" max="3602" width="35.5703125" style="2" customWidth="1"/>
    <col min="3603" max="3825" width="11.42578125" style="2"/>
    <col min="3826" max="3826" width="34.42578125" style="2" customWidth="1"/>
    <col min="3827" max="3827" width="12.7109375" style="2" customWidth="1"/>
    <col min="3828" max="3828" width="10.85546875" style="2" customWidth="1"/>
    <col min="3829" max="3829" width="10.42578125" style="2" customWidth="1"/>
    <col min="3830" max="3830" width="12.140625" style="2" customWidth="1"/>
    <col min="3831" max="3831" width="10" style="2" customWidth="1"/>
    <col min="3832" max="3832" width="9.28515625" style="2" customWidth="1"/>
    <col min="3833" max="3833" width="12.28515625" style="2" bestFit="1" customWidth="1"/>
    <col min="3834" max="3834" width="28.7109375" style="2" customWidth="1"/>
    <col min="3835" max="3836" width="11.5703125" style="2" bestFit="1" customWidth="1"/>
    <col min="3837" max="3841" width="11.42578125" style="2"/>
    <col min="3842" max="3842" width="23.5703125" style="2" customWidth="1"/>
    <col min="3843" max="3849" width="11.42578125" style="2"/>
    <col min="3850" max="3850" width="27" style="2" customWidth="1"/>
    <col min="3851" max="3857" width="11.42578125" style="2"/>
    <col min="3858" max="3858" width="35.5703125" style="2" customWidth="1"/>
    <col min="3859" max="4081" width="11.42578125" style="2"/>
    <col min="4082" max="4082" width="34.42578125" style="2" customWidth="1"/>
    <col min="4083" max="4083" width="12.7109375" style="2" customWidth="1"/>
    <col min="4084" max="4084" width="10.85546875" style="2" customWidth="1"/>
    <col min="4085" max="4085" width="10.42578125" style="2" customWidth="1"/>
    <col min="4086" max="4086" width="12.140625" style="2" customWidth="1"/>
    <col min="4087" max="4087" width="10" style="2" customWidth="1"/>
    <col min="4088" max="4088" width="9.28515625" style="2" customWidth="1"/>
    <col min="4089" max="4089" width="12.28515625" style="2" bestFit="1" customWidth="1"/>
    <col min="4090" max="4090" width="28.7109375" style="2" customWidth="1"/>
    <col min="4091" max="4092" width="11.5703125" style="2" bestFit="1" customWidth="1"/>
    <col min="4093" max="4097" width="11.42578125" style="2"/>
    <col min="4098" max="4098" width="23.5703125" style="2" customWidth="1"/>
    <col min="4099" max="4105" width="11.42578125" style="2"/>
    <col min="4106" max="4106" width="27" style="2" customWidth="1"/>
    <col min="4107" max="4113" width="11.42578125" style="2"/>
    <col min="4114" max="4114" width="35.5703125" style="2" customWidth="1"/>
    <col min="4115" max="4337" width="11.42578125" style="2"/>
    <col min="4338" max="4338" width="34.42578125" style="2" customWidth="1"/>
    <col min="4339" max="4339" width="12.7109375" style="2" customWidth="1"/>
    <col min="4340" max="4340" width="10.85546875" style="2" customWidth="1"/>
    <col min="4341" max="4341" width="10.42578125" style="2" customWidth="1"/>
    <col min="4342" max="4342" width="12.140625" style="2" customWidth="1"/>
    <col min="4343" max="4343" width="10" style="2" customWidth="1"/>
    <col min="4344" max="4344" width="9.28515625" style="2" customWidth="1"/>
    <col min="4345" max="4345" width="12.28515625" style="2" bestFit="1" customWidth="1"/>
    <col min="4346" max="4346" width="28.7109375" style="2" customWidth="1"/>
    <col min="4347" max="4348" width="11.5703125" style="2" bestFit="1" customWidth="1"/>
    <col min="4349" max="4353" width="11.42578125" style="2"/>
    <col min="4354" max="4354" width="23.5703125" style="2" customWidth="1"/>
    <col min="4355" max="4361" width="11.42578125" style="2"/>
    <col min="4362" max="4362" width="27" style="2" customWidth="1"/>
    <col min="4363" max="4369" width="11.42578125" style="2"/>
    <col min="4370" max="4370" width="35.5703125" style="2" customWidth="1"/>
    <col min="4371" max="4593" width="11.42578125" style="2"/>
    <col min="4594" max="4594" width="34.42578125" style="2" customWidth="1"/>
    <col min="4595" max="4595" width="12.7109375" style="2" customWidth="1"/>
    <col min="4596" max="4596" width="10.85546875" style="2" customWidth="1"/>
    <col min="4597" max="4597" width="10.42578125" style="2" customWidth="1"/>
    <col min="4598" max="4598" width="12.140625" style="2" customWidth="1"/>
    <col min="4599" max="4599" width="10" style="2" customWidth="1"/>
    <col min="4600" max="4600" width="9.28515625" style="2" customWidth="1"/>
    <col min="4601" max="4601" width="12.28515625" style="2" bestFit="1" customWidth="1"/>
    <col min="4602" max="4602" width="28.7109375" style="2" customWidth="1"/>
    <col min="4603" max="4604" width="11.5703125" style="2" bestFit="1" customWidth="1"/>
    <col min="4605" max="4609" width="11.42578125" style="2"/>
    <col min="4610" max="4610" width="23.5703125" style="2" customWidth="1"/>
    <col min="4611" max="4617" width="11.42578125" style="2"/>
    <col min="4618" max="4618" width="27" style="2" customWidth="1"/>
    <col min="4619" max="4625" width="11.42578125" style="2"/>
    <col min="4626" max="4626" width="35.5703125" style="2" customWidth="1"/>
    <col min="4627" max="4849" width="11.42578125" style="2"/>
    <col min="4850" max="4850" width="34.42578125" style="2" customWidth="1"/>
    <col min="4851" max="4851" width="12.7109375" style="2" customWidth="1"/>
    <col min="4852" max="4852" width="10.85546875" style="2" customWidth="1"/>
    <col min="4853" max="4853" width="10.42578125" style="2" customWidth="1"/>
    <col min="4854" max="4854" width="12.140625" style="2" customWidth="1"/>
    <col min="4855" max="4855" width="10" style="2" customWidth="1"/>
    <col min="4856" max="4856" width="9.28515625" style="2" customWidth="1"/>
    <col min="4857" max="4857" width="12.28515625" style="2" bestFit="1" customWidth="1"/>
    <col min="4858" max="4858" width="28.7109375" style="2" customWidth="1"/>
    <col min="4859" max="4860" width="11.5703125" style="2" bestFit="1" customWidth="1"/>
    <col min="4861" max="4865" width="11.42578125" style="2"/>
    <col min="4866" max="4866" width="23.5703125" style="2" customWidth="1"/>
    <col min="4867" max="4873" width="11.42578125" style="2"/>
    <col min="4874" max="4874" width="27" style="2" customWidth="1"/>
    <col min="4875" max="4881" width="11.42578125" style="2"/>
    <col min="4882" max="4882" width="35.5703125" style="2" customWidth="1"/>
    <col min="4883" max="5105" width="11.42578125" style="2"/>
    <col min="5106" max="5106" width="34.42578125" style="2" customWidth="1"/>
    <col min="5107" max="5107" width="12.7109375" style="2" customWidth="1"/>
    <col min="5108" max="5108" width="10.85546875" style="2" customWidth="1"/>
    <col min="5109" max="5109" width="10.42578125" style="2" customWidth="1"/>
    <col min="5110" max="5110" width="12.140625" style="2" customWidth="1"/>
    <col min="5111" max="5111" width="10" style="2" customWidth="1"/>
    <col min="5112" max="5112" width="9.28515625" style="2" customWidth="1"/>
    <col min="5113" max="5113" width="12.28515625" style="2" bestFit="1" customWidth="1"/>
    <col min="5114" max="5114" width="28.7109375" style="2" customWidth="1"/>
    <col min="5115" max="5116" width="11.5703125" style="2" bestFit="1" customWidth="1"/>
    <col min="5117" max="5121" width="11.42578125" style="2"/>
    <col min="5122" max="5122" width="23.5703125" style="2" customWidth="1"/>
    <col min="5123" max="5129" width="11.42578125" style="2"/>
    <col min="5130" max="5130" width="27" style="2" customWidth="1"/>
    <col min="5131" max="5137" width="11.42578125" style="2"/>
    <col min="5138" max="5138" width="35.5703125" style="2" customWidth="1"/>
    <col min="5139" max="5361" width="11.42578125" style="2"/>
    <col min="5362" max="5362" width="34.42578125" style="2" customWidth="1"/>
    <col min="5363" max="5363" width="12.7109375" style="2" customWidth="1"/>
    <col min="5364" max="5364" width="10.85546875" style="2" customWidth="1"/>
    <col min="5365" max="5365" width="10.42578125" style="2" customWidth="1"/>
    <col min="5366" max="5366" width="12.140625" style="2" customWidth="1"/>
    <col min="5367" max="5367" width="10" style="2" customWidth="1"/>
    <col min="5368" max="5368" width="9.28515625" style="2" customWidth="1"/>
    <col min="5369" max="5369" width="12.28515625" style="2" bestFit="1" customWidth="1"/>
    <col min="5370" max="5370" width="28.7109375" style="2" customWidth="1"/>
    <col min="5371" max="5372" width="11.5703125" style="2" bestFit="1" customWidth="1"/>
    <col min="5373" max="5377" width="11.42578125" style="2"/>
    <col min="5378" max="5378" width="23.5703125" style="2" customWidth="1"/>
    <col min="5379" max="5385" width="11.42578125" style="2"/>
    <col min="5386" max="5386" width="27" style="2" customWidth="1"/>
    <col min="5387" max="5393" width="11.42578125" style="2"/>
    <col min="5394" max="5394" width="35.5703125" style="2" customWidth="1"/>
    <col min="5395" max="5617" width="11.42578125" style="2"/>
    <col min="5618" max="5618" width="34.42578125" style="2" customWidth="1"/>
    <col min="5619" max="5619" width="12.7109375" style="2" customWidth="1"/>
    <col min="5620" max="5620" width="10.85546875" style="2" customWidth="1"/>
    <col min="5621" max="5621" width="10.42578125" style="2" customWidth="1"/>
    <col min="5622" max="5622" width="12.140625" style="2" customWidth="1"/>
    <col min="5623" max="5623" width="10" style="2" customWidth="1"/>
    <col min="5624" max="5624" width="9.28515625" style="2" customWidth="1"/>
    <col min="5625" max="5625" width="12.28515625" style="2" bestFit="1" customWidth="1"/>
    <col min="5626" max="5626" width="28.7109375" style="2" customWidth="1"/>
    <col min="5627" max="5628" width="11.5703125" style="2" bestFit="1" customWidth="1"/>
    <col min="5629" max="5633" width="11.42578125" style="2"/>
    <col min="5634" max="5634" width="23.5703125" style="2" customWidth="1"/>
    <col min="5635" max="5641" width="11.42578125" style="2"/>
    <col min="5642" max="5642" width="27" style="2" customWidth="1"/>
    <col min="5643" max="5649" width="11.42578125" style="2"/>
    <col min="5650" max="5650" width="35.5703125" style="2" customWidth="1"/>
    <col min="5651" max="5873" width="11.42578125" style="2"/>
    <col min="5874" max="5874" width="34.42578125" style="2" customWidth="1"/>
    <col min="5875" max="5875" width="12.7109375" style="2" customWidth="1"/>
    <col min="5876" max="5876" width="10.85546875" style="2" customWidth="1"/>
    <col min="5877" max="5877" width="10.42578125" style="2" customWidth="1"/>
    <col min="5878" max="5878" width="12.140625" style="2" customWidth="1"/>
    <col min="5879" max="5879" width="10" style="2" customWidth="1"/>
    <col min="5880" max="5880" width="9.28515625" style="2" customWidth="1"/>
    <col min="5881" max="5881" width="12.28515625" style="2" bestFit="1" customWidth="1"/>
    <col min="5882" max="5882" width="28.7109375" style="2" customWidth="1"/>
    <col min="5883" max="5884" width="11.5703125" style="2" bestFit="1" customWidth="1"/>
    <col min="5885" max="5889" width="11.42578125" style="2"/>
    <col min="5890" max="5890" width="23.5703125" style="2" customWidth="1"/>
    <col min="5891" max="5897" width="11.42578125" style="2"/>
    <col min="5898" max="5898" width="27" style="2" customWidth="1"/>
    <col min="5899" max="5905" width="11.42578125" style="2"/>
    <col min="5906" max="5906" width="35.5703125" style="2" customWidth="1"/>
    <col min="5907" max="6129" width="11.42578125" style="2"/>
    <col min="6130" max="6130" width="34.42578125" style="2" customWidth="1"/>
    <col min="6131" max="6131" width="12.7109375" style="2" customWidth="1"/>
    <col min="6132" max="6132" width="10.85546875" style="2" customWidth="1"/>
    <col min="6133" max="6133" width="10.42578125" style="2" customWidth="1"/>
    <col min="6134" max="6134" width="12.140625" style="2" customWidth="1"/>
    <col min="6135" max="6135" width="10" style="2" customWidth="1"/>
    <col min="6136" max="6136" width="9.28515625" style="2" customWidth="1"/>
    <col min="6137" max="6137" width="12.28515625" style="2" bestFit="1" customWidth="1"/>
    <col min="6138" max="6138" width="28.7109375" style="2" customWidth="1"/>
    <col min="6139" max="6140" width="11.5703125" style="2" bestFit="1" customWidth="1"/>
    <col min="6141" max="6145" width="11.42578125" style="2"/>
    <col min="6146" max="6146" width="23.5703125" style="2" customWidth="1"/>
    <col min="6147" max="6153" width="11.42578125" style="2"/>
    <col min="6154" max="6154" width="27" style="2" customWidth="1"/>
    <col min="6155" max="6161" width="11.42578125" style="2"/>
    <col min="6162" max="6162" width="35.5703125" style="2" customWidth="1"/>
    <col min="6163" max="6385" width="11.42578125" style="2"/>
    <col min="6386" max="6386" width="34.42578125" style="2" customWidth="1"/>
    <col min="6387" max="6387" width="12.7109375" style="2" customWidth="1"/>
    <col min="6388" max="6388" width="10.85546875" style="2" customWidth="1"/>
    <col min="6389" max="6389" width="10.42578125" style="2" customWidth="1"/>
    <col min="6390" max="6390" width="12.140625" style="2" customWidth="1"/>
    <col min="6391" max="6391" width="10" style="2" customWidth="1"/>
    <col min="6392" max="6392" width="9.28515625" style="2" customWidth="1"/>
    <col min="6393" max="6393" width="12.28515625" style="2" bestFit="1" customWidth="1"/>
    <col min="6394" max="6394" width="28.7109375" style="2" customWidth="1"/>
    <col min="6395" max="6396" width="11.5703125" style="2" bestFit="1" customWidth="1"/>
    <col min="6397" max="6401" width="11.42578125" style="2"/>
    <col min="6402" max="6402" width="23.5703125" style="2" customWidth="1"/>
    <col min="6403" max="6409" width="11.42578125" style="2"/>
    <col min="6410" max="6410" width="27" style="2" customWidth="1"/>
    <col min="6411" max="6417" width="11.42578125" style="2"/>
    <col min="6418" max="6418" width="35.5703125" style="2" customWidth="1"/>
    <col min="6419" max="6641" width="11.42578125" style="2"/>
    <col min="6642" max="6642" width="34.42578125" style="2" customWidth="1"/>
    <col min="6643" max="6643" width="12.7109375" style="2" customWidth="1"/>
    <col min="6644" max="6644" width="10.85546875" style="2" customWidth="1"/>
    <col min="6645" max="6645" width="10.42578125" style="2" customWidth="1"/>
    <col min="6646" max="6646" width="12.140625" style="2" customWidth="1"/>
    <col min="6647" max="6647" width="10" style="2" customWidth="1"/>
    <col min="6648" max="6648" width="9.28515625" style="2" customWidth="1"/>
    <col min="6649" max="6649" width="12.28515625" style="2" bestFit="1" customWidth="1"/>
    <col min="6650" max="6650" width="28.7109375" style="2" customWidth="1"/>
    <col min="6651" max="6652" width="11.5703125" style="2" bestFit="1" customWidth="1"/>
    <col min="6653" max="6657" width="11.42578125" style="2"/>
    <col min="6658" max="6658" width="23.5703125" style="2" customWidth="1"/>
    <col min="6659" max="6665" width="11.42578125" style="2"/>
    <col min="6666" max="6666" width="27" style="2" customWidth="1"/>
    <col min="6667" max="6673" width="11.42578125" style="2"/>
    <col min="6674" max="6674" width="35.5703125" style="2" customWidth="1"/>
    <col min="6675" max="6897" width="11.42578125" style="2"/>
    <col min="6898" max="6898" width="34.42578125" style="2" customWidth="1"/>
    <col min="6899" max="6899" width="12.7109375" style="2" customWidth="1"/>
    <col min="6900" max="6900" width="10.85546875" style="2" customWidth="1"/>
    <col min="6901" max="6901" width="10.42578125" style="2" customWidth="1"/>
    <col min="6902" max="6902" width="12.140625" style="2" customWidth="1"/>
    <col min="6903" max="6903" width="10" style="2" customWidth="1"/>
    <col min="6904" max="6904" width="9.28515625" style="2" customWidth="1"/>
    <col min="6905" max="6905" width="12.28515625" style="2" bestFit="1" customWidth="1"/>
    <col min="6906" max="6906" width="28.7109375" style="2" customWidth="1"/>
    <col min="6907" max="6908" width="11.5703125" style="2" bestFit="1" customWidth="1"/>
    <col min="6909" max="6913" width="11.42578125" style="2"/>
    <col min="6914" max="6914" width="23.5703125" style="2" customWidth="1"/>
    <col min="6915" max="6921" width="11.42578125" style="2"/>
    <col min="6922" max="6922" width="27" style="2" customWidth="1"/>
    <col min="6923" max="6929" width="11.42578125" style="2"/>
    <col min="6930" max="6930" width="35.5703125" style="2" customWidth="1"/>
    <col min="6931" max="7153" width="11.42578125" style="2"/>
    <col min="7154" max="7154" width="34.42578125" style="2" customWidth="1"/>
    <col min="7155" max="7155" width="12.7109375" style="2" customWidth="1"/>
    <col min="7156" max="7156" width="10.85546875" style="2" customWidth="1"/>
    <col min="7157" max="7157" width="10.42578125" style="2" customWidth="1"/>
    <col min="7158" max="7158" width="12.140625" style="2" customWidth="1"/>
    <col min="7159" max="7159" width="10" style="2" customWidth="1"/>
    <col min="7160" max="7160" width="9.28515625" style="2" customWidth="1"/>
    <col min="7161" max="7161" width="12.28515625" style="2" bestFit="1" customWidth="1"/>
    <col min="7162" max="7162" width="28.7109375" style="2" customWidth="1"/>
    <col min="7163" max="7164" width="11.5703125" style="2" bestFit="1" customWidth="1"/>
    <col min="7165" max="7169" width="11.42578125" style="2"/>
    <col min="7170" max="7170" width="23.5703125" style="2" customWidth="1"/>
    <col min="7171" max="7177" width="11.42578125" style="2"/>
    <col min="7178" max="7178" width="27" style="2" customWidth="1"/>
    <col min="7179" max="7185" width="11.42578125" style="2"/>
    <col min="7186" max="7186" width="35.5703125" style="2" customWidth="1"/>
    <col min="7187" max="7409" width="11.42578125" style="2"/>
    <col min="7410" max="7410" width="34.42578125" style="2" customWidth="1"/>
    <col min="7411" max="7411" width="12.7109375" style="2" customWidth="1"/>
    <col min="7412" max="7412" width="10.85546875" style="2" customWidth="1"/>
    <col min="7413" max="7413" width="10.42578125" style="2" customWidth="1"/>
    <col min="7414" max="7414" width="12.140625" style="2" customWidth="1"/>
    <col min="7415" max="7415" width="10" style="2" customWidth="1"/>
    <col min="7416" max="7416" width="9.28515625" style="2" customWidth="1"/>
    <col min="7417" max="7417" width="12.28515625" style="2" bestFit="1" customWidth="1"/>
    <col min="7418" max="7418" width="28.7109375" style="2" customWidth="1"/>
    <col min="7419" max="7420" width="11.5703125" style="2" bestFit="1" customWidth="1"/>
    <col min="7421" max="7425" width="11.42578125" style="2"/>
    <col min="7426" max="7426" width="23.5703125" style="2" customWidth="1"/>
    <col min="7427" max="7433" width="11.42578125" style="2"/>
    <col min="7434" max="7434" width="27" style="2" customWidth="1"/>
    <col min="7435" max="7441" width="11.42578125" style="2"/>
    <col min="7442" max="7442" width="35.5703125" style="2" customWidth="1"/>
    <col min="7443" max="7665" width="11.42578125" style="2"/>
    <col min="7666" max="7666" width="34.42578125" style="2" customWidth="1"/>
    <col min="7667" max="7667" width="12.7109375" style="2" customWidth="1"/>
    <col min="7668" max="7668" width="10.85546875" style="2" customWidth="1"/>
    <col min="7669" max="7669" width="10.42578125" style="2" customWidth="1"/>
    <col min="7670" max="7670" width="12.140625" style="2" customWidth="1"/>
    <col min="7671" max="7671" width="10" style="2" customWidth="1"/>
    <col min="7672" max="7672" width="9.28515625" style="2" customWidth="1"/>
    <col min="7673" max="7673" width="12.28515625" style="2" bestFit="1" customWidth="1"/>
    <col min="7674" max="7674" width="28.7109375" style="2" customWidth="1"/>
    <col min="7675" max="7676" width="11.5703125" style="2" bestFit="1" customWidth="1"/>
    <col min="7677" max="7681" width="11.42578125" style="2"/>
    <col min="7682" max="7682" width="23.5703125" style="2" customWidth="1"/>
    <col min="7683" max="7689" width="11.42578125" style="2"/>
    <col min="7690" max="7690" width="27" style="2" customWidth="1"/>
    <col min="7691" max="7697" width="11.42578125" style="2"/>
    <col min="7698" max="7698" width="35.5703125" style="2" customWidth="1"/>
    <col min="7699" max="7921" width="11.42578125" style="2"/>
    <col min="7922" max="7922" width="34.42578125" style="2" customWidth="1"/>
    <col min="7923" max="7923" width="12.7109375" style="2" customWidth="1"/>
    <col min="7924" max="7924" width="10.85546875" style="2" customWidth="1"/>
    <col min="7925" max="7925" width="10.42578125" style="2" customWidth="1"/>
    <col min="7926" max="7926" width="12.140625" style="2" customWidth="1"/>
    <col min="7927" max="7927" width="10" style="2" customWidth="1"/>
    <col min="7928" max="7928" width="9.28515625" style="2" customWidth="1"/>
    <col min="7929" max="7929" width="12.28515625" style="2" bestFit="1" customWidth="1"/>
    <col min="7930" max="7930" width="28.7109375" style="2" customWidth="1"/>
    <col min="7931" max="7932" width="11.5703125" style="2" bestFit="1" customWidth="1"/>
    <col min="7933" max="7937" width="11.42578125" style="2"/>
    <col min="7938" max="7938" width="23.5703125" style="2" customWidth="1"/>
    <col min="7939" max="7945" width="11.42578125" style="2"/>
    <col min="7946" max="7946" width="27" style="2" customWidth="1"/>
    <col min="7947" max="7953" width="11.42578125" style="2"/>
    <col min="7954" max="7954" width="35.5703125" style="2" customWidth="1"/>
    <col min="7955" max="8177" width="11.42578125" style="2"/>
    <col min="8178" max="8178" width="34.42578125" style="2" customWidth="1"/>
    <col min="8179" max="8179" width="12.7109375" style="2" customWidth="1"/>
    <col min="8180" max="8180" width="10.85546875" style="2" customWidth="1"/>
    <col min="8181" max="8181" width="10.42578125" style="2" customWidth="1"/>
    <col min="8182" max="8182" width="12.140625" style="2" customWidth="1"/>
    <col min="8183" max="8183" width="10" style="2" customWidth="1"/>
    <col min="8184" max="8184" width="9.28515625" style="2" customWidth="1"/>
    <col min="8185" max="8185" width="12.28515625" style="2" bestFit="1" customWidth="1"/>
    <col min="8186" max="8186" width="28.7109375" style="2" customWidth="1"/>
    <col min="8187" max="8188" width="11.5703125" style="2" bestFit="1" customWidth="1"/>
    <col min="8189" max="8193" width="11.42578125" style="2"/>
    <col min="8194" max="8194" width="23.5703125" style="2" customWidth="1"/>
    <col min="8195" max="8201" width="11.42578125" style="2"/>
    <col min="8202" max="8202" width="27" style="2" customWidth="1"/>
    <col min="8203" max="8209" width="11.42578125" style="2"/>
    <col min="8210" max="8210" width="35.5703125" style="2" customWidth="1"/>
    <col min="8211" max="8433" width="11.42578125" style="2"/>
    <col min="8434" max="8434" width="34.42578125" style="2" customWidth="1"/>
    <col min="8435" max="8435" width="12.7109375" style="2" customWidth="1"/>
    <col min="8436" max="8436" width="10.85546875" style="2" customWidth="1"/>
    <col min="8437" max="8437" width="10.42578125" style="2" customWidth="1"/>
    <col min="8438" max="8438" width="12.140625" style="2" customWidth="1"/>
    <col min="8439" max="8439" width="10" style="2" customWidth="1"/>
    <col min="8440" max="8440" width="9.28515625" style="2" customWidth="1"/>
    <col min="8441" max="8441" width="12.28515625" style="2" bestFit="1" customWidth="1"/>
    <col min="8442" max="8442" width="28.7109375" style="2" customWidth="1"/>
    <col min="8443" max="8444" width="11.5703125" style="2" bestFit="1" customWidth="1"/>
    <col min="8445" max="8449" width="11.42578125" style="2"/>
    <col min="8450" max="8450" width="23.5703125" style="2" customWidth="1"/>
    <col min="8451" max="8457" width="11.42578125" style="2"/>
    <col min="8458" max="8458" width="27" style="2" customWidth="1"/>
    <col min="8459" max="8465" width="11.42578125" style="2"/>
    <col min="8466" max="8466" width="35.5703125" style="2" customWidth="1"/>
    <col min="8467" max="8689" width="11.42578125" style="2"/>
    <col min="8690" max="8690" width="34.42578125" style="2" customWidth="1"/>
    <col min="8691" max="8691" width="12.7109375" style="2" customWidth="1"/>
    <col min="8692" max="8692" width="10.85546875" style="2" customWidth="1"/>
    <col min="8693" max="8693" width="10.42578125" style="2" customWidth="1"/>
    <col min="8694" max="8694" width="12.140625" style="2" customWidth="1"/>
    <col min="8695" max="8695" width="10" style="2" customWidth="1"/>
    <col min="8696" max="8696" width="9.28515625" style="2" customWidth="1"/>
    <col min="8697" max="8697" width="12.28515625" style="2" bestFit="1" customWidth="1"/>
    <col min="8698" max="8698" width="28.7109375" style="2" customWidth="1"/>
    <col min="8699" max="8700" width="11.5703125" style="2" bestFit="1" customWidth="1"/>
    <col min="8701" max="8705" width="11.42578125" style="2"/>
    <col min="8706" max="8706" width="23.5703125" style="2" customWidth="1"/>
    <col min="8707" max="8713" width="11.42578125" style="2"/>
    <col min="8714" max="8714" width="27" style="2" customWidth="1"/>
    <col min="8715" max="8721" width="11.42578125" style="2"/>
    <col min="8722" max="8722" width="35.5703125" style="2" customWidth="1"/>
    <col min="8723" max="8945" width="11.42578125" style="2"/>
    <col min="8946" max="8946" width="34.42578125" style="2" customWidth="1"/>
    <col min="8947" max="8947" width="12.7109375" style="2" customWidth="1"/>
    <col min="8948" max="8948" width="10.85546875" style="2" customWidth="1"/>
    <col min="8949" max="8949" width="10.42578125" style="2" customWidth="1"/>
    <col min="8950" max="8950" width="12.140625" style="2" customWidth="1"/>
    <col min="8951" max="8951" width="10" style="2" customWidth="1"/>
    <col min="8952" max="8952" width="9.28515625" style="2" customWidth="1"/>
    <col min="8953" max="8953" width="12.28515625" style="2" bestFit="1" customWidth="1"/>
    <col min="8954" max="8954" width="28.7109375" style="2" customWidth="1"/>
    <col min="8955" max="8956" width="11.5703125" style="2" bestFit="1" customWidth="1"/>
    <col min="8957" max="8961" width="11.42578125" style="2"/>
    <col min="8962" max="8962" width="23.5703125" style="2" customWidth="1"/>
    <col min="8963" max="8969" width="11.42578125" style="2"/>
    <col min="8970" max="8970" width="27" style="2" customWidth="1"/>
    <col min="8971" max="8977" width="11.42578125" style="2"/>
    <col min="8978" max="8978" width="35.5703125" style="2" customWidth="1"/>
    <col min="8979" max="9201" width="11.42578125" style="2"/>
    <col min="9202" max="9202" width="34.42578125" style="2" customWidth="1"/>
    <col min="9203" max="9203" width="12.7109375" style="2" customWidth="1"/>
    <col min="9204" max="9204" width="10.85546875" style="2" customWidth="1"/>
    <col min="9205" max="9205" width="10.42578125" style="2" customWidth="1"/>
    <col min="9206" max="9206" width="12.140625" style="2" customWidth="1"/>
    <col min="9207" max="9207" width="10" style="2" customWidth="1"/>
    <col min="9208" max="9208" width="9.28515625" style="2" customWidth="1"/>
    <col min="9209" max="9209" width="12.28515625" style="2" bestFit="1" customWidth="1"/>
    <col min="9210" max="9210" width="28.7109375" style="2" customWidth="1"/>
    <col min="9211" max="9212" width="11.5703125" style="2" bestFit="1" customWidth="1"/>
    <col min="9213" max="9217" width="11.42578125" style="2"/>
    <col min="9218" max="9218" width="23.5703125" style="2" customWidth="1"/>
    <col min="9219" max="9225" width="11.42578125" style="2"/>
    <col min="9226" max="9226" width="27" style="2" customWidth="1"/>
    <col min="9227" max="9233" width="11.42578125" style="2"/>
    <col min="9234" max="9234" width="35.5703125" style="2" customWidth="1"/>
    <col min="9235" max="9457" width="11.42578125" style="2"/>
    <col min="9458" max="9458" width="34.42578125" style="2" customWidth="1"/>
    <col min="9459" max="9459" width="12.7109375" style="2" customWidth="1"/>
    <col min="9460" max="9460" width="10.85546875" style="2" customWidth="1"/>
    <col min="9461" max="9461" width="10.42578125" style="2" customWidth="1"/>
    <col min="9462" max="9462" width="12.140625" style="2" customWidth="1"/>
    <col min="9463" max="9463" width="10" style="2" customWidth="1"/>
    <col min="9464" max="9464" width="9.28515625" style="2" customWidth="1"/>
    <col min="9465" max="9465" width="12.28515625" style="2" bestFit="1" customWidth="1"/>
    <col min="9466" max="9466" width="28.7109375" style="2" customWidth="1"/>
    <col min="9467" max="9468" width="11.5703125" style="2" bestFit="1" customWidth="1"/>
    <col min="9469" max="9473" width="11.42578125" style="2"/>
    <col min="9474" max="9474" width="23.5703125" style="2" customWidth="1"/>
    <col min="9475" max="9481" width="11.42578125" style="2"/>
    <col min="9482" max="9482" width="27" style="2" customWidth="1"/>
    <col min="9483" max="9489" width="11.42578125" style="2"/>
    <col min="9490" max="9490" width="35.5703125" style="2" customWidth="1"/>
    <col min="9491" max="9713" width="11.42578125" style="2"/>
    <col min="9714" max="9714" width="34.42578125" style="2" customWidth="1"/>
    <col min="9715" max="9715" width="12.7109375" style="2" customWidth="1"/>
    <col min="9716" max="9716" width="10.85546875" style="2" customWidth="1"/>
    <col min="9717" max="9717" width="10.42578125" style="2" customWidth="1"/>
    <col min="9718" max="9718" width="12.140625" style="2" customWidth="1"/>
    <col min="9719" max="9719" width="10" style="2" customWidth="1"/>
    <col min="9720" max="9720" width="9.28515625" style="2" customWidth="1"/>
    <col min="9721" max="9721" width="12.28515625" style="2" bestFit="1" customWidth="1"/>
    <col min="9722" max="9722" width="28.7109375" style="2" customWidth="1"/>
    <col min="9723" max="9724" width="11.5703125" style="2" bestFit="1" customWidth="1"/>
    <col min="9725" max="9729" width="11.42578125" style="2"/>
    <col min="9730" max="9730" width="23.5703125" style="2" customWidth="1"/>
    <col min="9731" max="9737" width="11.42578125" style="2"/>
    <col min="9738" max="9738" width="27" style="2" customWidth="1"/>
    <col min="9739" max="9745" width="11.42578125" style="2"/>
    <col min="9746" max="9746" width="35.5703125" style="2" customWidth="1"/>
    <col min="9747" max="9969" width="11.42578125" style="2"/>
    <col min="9970" max="9970" width="34.42578125" style="2" customWidth="1"/>
    <col min="9971" max="9971" width="12.7109375" style="2" customWidth="1"/>
    <col min="9972" max="9972" width="10.85546875" style="2" customWidth="1"/>
    <col min="9973" max="9973" width="10.42578125" style="2" customWidth="1"/>
    <col min="9974" max="9974" width="12.140625" style="2" customWidth="1"/>
    <col min="9975" max="9975" width="10" style="2" customWidth="1"/>
    <col min="9976" max="9976" width="9.28515625" style="2" customWidth="1"/>
    <col min="9977" max="9977" width="12.28515625" style="2" bestFit="1" customWidth="1"/>
    <col min="9978" max="9978" width="28.7109375" style="2" customWidth="1"/>
    <col min="9979" max="9980" width="11.5703125" style="2" bestFit="1" customWidth="1"/>
    <col min="9981" max="9985" width="11.42578125" style="2"/>
    <col min="9986" max="9986" width="23.5703125" style="2" customWidth="1"/>
    <col min="9987" max="9993" width="11.42578125" style="2"/>
    <col min="9994" max="9994" width="27" style="2" customWidth="1"/>
    <col min="9995" max="10001" width="11.42578125" style="2"/>
    <col min="10002" max="10002" width="35.5703125" style="2" customWidth="1"/>
    <col min="10003" max="10225" width="11.42578125" style="2"/>
    <col min="10226" max="10226" width="34.42578125" style="2" customWidth="1"/>
    <col min="10227" max="10227" width="12.7109375" style="2" customWidth="1"/>
    <col min="10228" max="10228" width="10.85546875" style="2" customWidth="1"/>
    <col min="10229" max="10229" width="10.42578125" style="2" customWidth="1"/>
    <col min="10230" max="10230" width="12.140625" style="2" customWidth="1"/>
    <col min="10231" max="10231" width="10" style="2" customWidth="1"/>
    <col min="10232" max="10232" width="9.28515625" style="2" customWidth="1"/>
    <col min="10233" max="10233" width="12.28515625" style="2" bestFit="1" customWidth="1"/>
    <col min="10234" max="10234" width="28.7109375" style="2" customWidth="1"/>
    <col min="10235" max="10236" width="11.5703125" style="2" bestFit="1" customWidth="1"/>
    <col min="10237" max="10241" width="11.42578125" style="2"/>
    <col min="10242" max="10242" width="23.5703125" style="2" customWidth="1"/>
    <col min="10243" max="10249" width="11.42578125" style="2"/>
    <col min="10250" max="10250" width="27" style="2" customWidth="1"/>
    <col min="10251" max="10257" width="11.42578125" style="2"/>
    <col min="10258" max="10258" width="35.5703125" style="2" customWidth="1"/>
    <col min="10259" max="10481" width="11.42578125" style="2"/>
    <col min="10482" max="10482" width="34.42578125" style="2" customWidth="1"/>
    <col min="10483" max="10483" width="12.7109375" style="2" customWidth="1"/>
    <col min="10484" max="10484" width="10.85546875" style="2" customWidth="1"/>
    <col min="10485" max="10485" width="10.42578125" style="2" customWidth="1"/>
    <col min="10486" max="10486" width="12.140625" style="2" customWidth="1"/>
    <col min="10487" max="10487" width="10" style="2" customWidth="1"/>
    <col min="10488" max="10488" width="9.28515625" style="2" customWidth="1"/>
    <col min="10489" max="10489" width="12.28515625" style="2" bestFit="1" customWidth="1"/>
    <col min="10490" max="10490" width="28.7109375" style="2" customWidth="1"/>
    <col min="10491" max="10492" width="11.5703125" style="2" bestFit="1" customWidth="1"/>
    <col min="10493" max="10497" width="11.42578125" style="2"/>
    <col min="10498" max="10498" width="23.5703125" style="2" customWidth="1"/>
    <col min="10499" max="10505" width="11.42578125" style="2"/>
    <col min="10506" max="10506" width="27" style="2" customWidth="1"/>
    <col min="10507" max="10513" width="11.42578125" style="2"/>
    <col min="10514" max="10514" width="35.5703125" style="2" customWidth="1"/>
    <col min="10515" max="10737" width="11.42578125" style="2"/>
    <col min="10738" max="10738" width="34.42578125" style="2" customWidth="1"/>
    <col min="10739" max="10739" width="12.7109375" style="2" customWidth="1"/>
    <col min="10740" max="10740" width="10.85546875" style="2" customWidth="1"/>
    <col min="10741" max="10741" width="10.42578125" style="2" customWidth="1"/>
    <col min="10742" max="10742" width="12.140625" style="2" customWidth="1"/>
    <col min="10743" max="10743" width="10" style="2" customWidth="1"/>
    <col min="10744" max="10744" width="9.28515625" style="2" customWidth="1"/>
    <col min="10745" max="10745" width="12.28515625" style="2" bestFit="1" customWidth="1"/>
    <col min="10746" max="10746" width="28.7109375" style="2" customWidth="1"/>
    <col min="10747" max="10748" width="11.5703125" style="2" bestFit="1" customWidth="1"/>
    <col min="10749" max="10753" width="11.42578125" style="2"/>
    <col min="10754" max="10754" width="23.5703125" style="2" customWidth="1"/>
    <col min="10755" max="10761" width="11.42578125" style="2"/>
    <col min="10762" max="10762" width="27" style="2" customWidth="1"/>
    <col min="10763" max="10769" width="11.42578125" style="2"/>
    <col min="10770" max="10770" width="35.5703125" style="2" customWidth="1"/>
    <col min="10771" max="10993" width="11.42578125" style="2"/>
    <col min="10994" max="10994" width="34.42578125" style="2" customWidth="1"/>
    <col min="10995" max="10995" width="12.7109375" style="2" customWidth="1"/>
    <col min="10996" max="10996" width="10.85546875" style="2" customWidth="1"/>
    <col min="10997" max="10997" width="10.42578125" style="2" customWidth="1"/>
    <col min="10998" max="10998" width="12.140625" style="2" customWidth="1"/>
    <col min="10999" max="10999" width="10" style="2" customWidth="1"/>
    <col min="11000" max="11000" width="9.28515625" style="2" customWidth="1"/>
    <col min="11001" max="11001" width="12.28515625" style="2" bestFit="1" customWidth="1"/>
    <col min="11002" max="11002" width="28.7109375" style="2" customWidth="1"/>
    <col min="11003" max="11004" width="11.5703125" style="2" bestFit="1" customWidth="1"/>
    <col min="11005" max="11009" width="11.42578125" style="2"/>
    <col min="11010" max="11010" width="23.5703125" style="2" customWidth="1"/>
    <col min="11011" max="11017" width="11.42578125" style="2"/>
    <col min="11018" max="11018" width="27" style="2" customWidth="1"/>
    <col min="11019" max="11025" width="11.42578125" style="2"/>
    <col min="11026" max="11026" width="35.5703125" style="2" customWidth="1"/>
    <col min="11027" max="11249" width="11.42578125" style="2"/>
    <col min="11250" max="11250" width="34.42578125" style="2" customWidth="1"/>
    <col min="11251" max="11251" width="12.7109375" style="2" customWidth="1"/>
    <col min="11252" max="11252" width="10.85546875" style="2" customWidth="1"/>
    <col min="11253" max="11253" width="10.42578125" style="2" customWidth="1"/>
    <col min="11254" max="11254" width="12.140625" style="2" customWidth="1"/>
    <col min="11255" max="11255" width="10" style="2" customWidth="1"/>
    <col min="11256" max="11256" width="9.28515625" style="2" customWidth="1"/>
    <col min="11257" max="11257" width="12.28515625" style="2" bestFit="1" customWidth="1"/>
    <col min="11258" max="11258" width="28.7109375" style="2" customWidth="1"/>
    <col min="11259" max="11260" width="11.5703125" style="2" bestFit="1" customWidth="1"/>
    <col min="11261" max="11265" width="11.42578125" style="2"/>
    <col min="11266" max="11266" width="23.5703125" style="2" customWidth="1"/>
    <col min="11267" max="11273" width="11.42578125" style="2"/>
    <col min="11274" max="11274" width="27" style="2" customWidth="1"/>
    <col min="11275" max="11281" width="11.42578125" style="2"/>
    <col min="11282" max="11282" width="35.5703125" style="2" customWidth="1"/>
    <col min="11283" max="11505" width="11.42578125" style="2"/>
    <col min="11506" max="11506" width="34.42578125" style="2" customWidth="1"/>
    <col min="11507" max="11507" width="12.7109375" style="2" customWidth="1"/>
    <col min="11508" max="11508" width="10.85546875" style="2" customWidth="1"/>
    <col min="11509" max="11509" width="10.42578125" style="2" customWidth="1"/>
    <col min="11510" max="11510" width="12.140625" style="2" customWidth="1"/>
    <col min="11511" max="11511" width="10" style="2" customWidth="1"/>
    <col min="11512" max="11512" width="9.28515625" style="2" customWidth="1"/>
    <col min="11513" max="11513" width="12.28515625" style="2" bestFit="1" customWidth="1"/>
    <col min="11514" max="11514" width="28.7109375" style="2" customWidth="1"/>
    <col min="11515" max="11516" width="11.5703125" style="2" bestFit="1" customWidth="1"/>
    <col min="11517" max="11521" width="11.42578125" style="2"/>
    <col min="11522" max="11522" width="23.5703125" style="2" customWidth="1"/>
    <col min="11523" max="11529" width="11.42578125" style="2"/>
    <col min="11530" max="11530" width="27" style="2" customWidth="1"/>
    <col min="11531" max="11537" width="11.42578125" style="2"/>
    <col min="11538" max="11538" width="35.5703125" style="2" customWidth="1"/>
    <col min="11539" max="11761" width="11.42578125" style="2"/>
    <col min="11762" max="11762" width="34.42578125" style="2" customWidth="1"/>
    <col min="11763" max="11763" width="12.7109375" style="2" customWidth="1"/>
    <col min="11764" max="11764" width="10.85546875" style="2" customWidth="1"/>
    <col min="11765" max="11765" width="10.42578125" style="2" customWidth="1"/>
    <col min="11766" max="11766" width="12.140625" style="2" customWidth="1"/>
    <col min="11767" max="11767" width="10" style="2" customWidth="1"/>
    <col min="11768" max="11768" width="9.28515625" style="2" customWidth="1"/>
    <col min="11769" max="11769" width="12.28515625" style="2" bestFit="1" customWidth="1"/>
    <col min="11770" max="11770" width="28.7109375" style="2" customWidth="1"/>
    <col min="11771" max="11772" width="11.5703125" style="2" bestFit="1" customWidth="1"/>
    <col min="11773" max="11777" width="11.42578125" style="2"/>
    <col min="11778" max="11778" width="23.5703125" style="2" customWidth="1"/>
    <col min="11779" max="11785" width="11.42578125" style="2"/>
    <col min="11786" max="11786" width="27" style="2" customWidth="1"/>
    <col min="11787" max="11793" width="11.42578125" style="2"/>
    <col min="11794" max="11794" width="35.5703125" style="2" customWidth="1"/>
    <col min="11795" max="12017" width="11.42578125" style="2"/>
    <col min="12018" max="12018" width="34.42578125" style="2" customWidth="1"/>
    <col min="12019" max="12019" width="12.7109375" style="2" customWidth="1"/>
    <col min="12020" max="12020" width="10.85546875" style="2" customWidth="1"/>
    <col min="12021" max="12021" width="10.42578125" style="2" customWidth="1"/>
    <col min="12022" max="12022" width="12.140625" style="2" customWidth="1"/>
    <col min="12023" max="12023" width="10" style="2" customWidth="1"/>
    <col min="12024" max="12024" width="9.28515625" style="2" customWidth="1"/>
    <col min="12025" max="12025" width="12.28515625" style="2" bestFit="1" customWidth="1"/>
    <col min="12026" max="12026" width="28.7109375" style="2" customWidth="1"/>
    <col min="12027" max="12028" width="11.5703125" style="2" bestFit="1" customWidth="1"/>
    <col min="12029" max="12033" width="11.42578125" style="2"/>
    <col min="12034" max="12034" width="23.5703125" style="2" customWidth="1"/>
    <col min="12035" max="12041" width="11.42578125" style="2"/>
    <col min="12042" max="12042" width="27" style="2" customWidth="1"/>
    <col min="12043" max="12049" width="11.42578125" style="2"/>
    <col min="12050" max="12050" width="35.5703125" style="2" customWidth="1"/>
    <col min="12051" max="12273" width="11.42578125" style="2"/>
    <col min="12274" max="12274" width="34.42578125" style="2" customWidth="1"/>
    <col min="12275" max="12275" width="12.7109375" style="2" customWidth="1"/>
    <col min="12276" max="12276" width="10.85546875" style="2" customWidth="1"/>
    <col min="12277" max="12277" width="10.42578125" style="2" customWidth="1"/>
    <col min="12278" max="12278" width="12.140625" style="2" customWidth="1"/>
    <col min="12279" max="12279" width="10" style="2" customWidth="1"/>
    <col min="12280" max="12280" width="9.28515625" style="2" customWidth="1"/>
    <col min="12281" max="12281" width="12.28515625" style="2" bestFit="1" customWidth="1"/>
    <col min="12282" max="12282" width="28.7109375" style="2" customWidth="1"/>
    <col min="12283" max="12284" width="11.5703125" style="2" bestFit="1" customWidth="1"/>
    <col min="12285" max="12289" width="11.42578125" style="2"/>
    <col min="12290" max="12290" width="23.5703125" style="2" customWidth="1"/>
    <col min="12291" max="12297" width="11.42578125" style="2"/>
    <col min="12298" max="12298" width="27" style="2" customWidth="1"/>
    <col min="12299" max="12305" width="11.42578125" style="2"/>
    <col min="12306" max="12306" width="35.5703125" style="2" customWidth="1"/>
    <col min="12307" max="12529" width="11.42578125" style="2"/>
    <col min="12530" max="12530" width="34.42578125" style="2" customWidth="1"/>
    <col min="12531" max="12531" width="12.7109375" style="2" customWidth="1"/>
    <col min="12532" max="12532" width="10.85546875" style="2" customWidth="1"/>
    <col min="12533" max="12533" width="10.42578125" style="2" customWidth="1"/>
    <col min="12534" max="12534" width="12.140625" style="2" customWidth="1"/>
    <col min="12535" max="12535" width="10" style="2" customWidth="1"/>
    <col min="12536" max="12536" width="9.28515625" style="2" customWidth="1"/>
    <col min="12537" max="12537" width="12.28515625" style="2" bestFit="1" customWidth="1"/>
    <col min="12538" max="12538" width="28.7109375" style="2" customWidth="1"/>
    <col min="12539" max="12540" width="11.5703125" style="2" bestFit="1" customWidth="1"/>
    <col min="12541" max="12545" width="11.42578125" style="2"/>
    <col min="12546" max="12546" width="23.5703125" style="2" customWidth="1"/>
    <col min="12547" max="12553" width="11.42578125" style="2"/>
    <col min="12554" max="12554" width="27" style="2" customWidth="1"/>
    <col min="12555" max="12561" width="11.42578125" style="2"/>
    <col min="12562" max="12562" width="35.5703125" style="2" customWidth="1"/>
    <col min="12563" max="12785" width="11.42578125" style="2"/>
    <col min="12786" max="12786" width="34.42578125" style="2" customWidth="1"/>
    <col min="12787" max="12787" width="12.7109375" style="2" customWidth="1"/>
    <col min="12788" max="12788" width="10.85546875" style="2" customWidth="1"/>
    <col min="12789" max="12789" width="10.42578125" style="2" customWidth="1"/>
    <col min="12790" max="12790" width="12.140625" style="2" customWidth="1"/>
    <col min="12791" max="12791" width="10" style="2" customWidth="1"/>
    <col min="12792" max="12792" width="9.28515625" style="2" customWidth="1"/>
    <col min="12793" max="12793" width="12.28515625" style="2" bestFit="1" customWidth="1"/>
    <col min="12794" max="12794" width="28.7109375" style="2" customWidth="1"/>
    <col min="12795" max="12796" width="11.5703125" style="2" bestFit="1" customWidth="1"/>
    <col min="12797" max="12801" width="11.42578125" style="2"/>
    <col min="12802" max="12802" width="23.5703125" style="2" customWidth="1"/>
    <col min="12803" max="12809" width="11.42578125" style="2"/>
    <col min="12810" max="12810" width="27" style="2" customWidth="1"/>
    <col min="12811" max="12817" width="11.42578125" style="2"/>
    <col min="12818" max="12818" width="35.5703125" style="2" customWidth="1"/>
    <col min="12819" max="13041" width="11.42578125" style="2"/>
    <col min="13042" max="13042" width="34.42578125" style="2" customWidth="1"/>
    <col min="13043" max="13043" width="12.7109375" style="2" customWidth="1"/>
    <col min="13044" max="13044" width="10.85546875" style="2" customWidth="1"/>
    <col min="13045" max="13045" width="10.42578125" style="2" customWidth="1"/>
    <col min="13046" max="13046" width="12.140625" style="2" customWidth="1"/>
    <col min="13047" max="13047" width="10" style="2" customWidth="1"/>
    <col min="13048" max="13048" width="9.28515625" style="2" customWidth="1"/>
    <col min="13049" max="13049" width="12.28515625" style="2" bestFit="1" customWidth="1"/>
    <col min="13050" max="13050" width="28.7109375" style="2" customWidth="1"/>
    <col min="13051" max="13052" width="11.5703125" style="2" bestFit="1" customWidth="1"/>
    <col min="13053" max="13057" width="11.42578125" style="2"/>
    <col min="13058" max="13058" width="23.5703125" style="2" customWidth="1"/>
    <col min="13059" max="13065" width="11.42578125" style="2"/>
    <col min="13066" max="13066" width="27" style="2" customWidth="1"/>
    <col min="13067" max="13073" width="11.42578125" style="2"/>
    <col min="13074" max="13074" width="35.5703125" style="2" customWidth="1"/>
    <col min="13075" max="13297" width="11.42578125" style="2"/>
    <col min="13298" max="13298" width="34.42578125" style="2" customWidth="1"/>
    <col min="13299" max="13299" width="12.7109375" style="2" customWidth="1"/>
    <col min="13300" max="13300" width="10.85546875" style="2" customWidth="1"/>
    <col min="13301" max="13301" width="10.42578125" style="2" customWidth="1"/>
    <col min="13302" max="13302" width="12.140625" style="2" customWidth="1"/>
    <col min="13303" max="13303" width="10" style="2" customWidth="1"/>
    <col min="13304" max="13304" width="9.28515625" style="2" customWidth="1"/>
    <col min="13305" max="13305" width="12.28515625" style="2" bestFit="1" customWidth="1"/>
    <col min="13306" max="13306" width="28.7109375" style="2" customWidth="1"/>
    <col min="13307" max="13308" width="11.5703125" style="2" bestFit="1" customWidth="1"/>
    <col min="13309" max="13313" width="11.42578125" style="2"/>
    <col min="13314" max="13314" width="23.5703125" style="2" customWidth="1"/>
    <col min="13315" max="13321" width="11.42578125" style="2"/>
    <col min="13322" max="13322" width="27" style="2" customWidth="1"/>
    <col min="13323" max="13329" width="11.42578125" style="2"/>
    <col min="13330" max="13330" width="35.5703125" style="2" customWidth="1"/>
    <col min="13331" max="13553" width="11.42578125" style="2"/>
    <col min="13554" max="13554" width="34.42578125" style="2" customWidth="1"/>
    <col min="13555" max="13555" width="12.7109375" style="2" customWidth="1"/>
    <col min="13556" max="13556" width="10.85546875" style="2" customWidth="1"/>
    <col min="13557" max="13557" width="10.42578125" style="2" customWidth="1"/>
    <col min="13558" max="13558" width="12.140625" style="2" customWidth="1"/>
    <col min="13559" max="13559" width="10" style="2" customWidth="1"/>
    <col min="13560" max="13560" width="9.28515625" style="2" customWidth="1"/>
    <col min="13561" max="13561" width="12.28515625" style="2" bestFit="1" customWidth="1"/>
    <col min="13562" max="13562" width="28.7109375" style="2" customWidth="1"/>
    <col min="13563" max="13564" width="11.5703125" style="2" bestFit="1" customWidth="1"/>
    <col min="13565" max="13569" width="11.42578125" style="2"/>
    <col min="13570" max="13570" width="23.5703125" style="2" customWidth="1"/>
    <col min="13571" max="13577" width="11.42578125" style="2"/>
    <col min="13578" max="13578" width="27" style="2" customWidth="1"/>
    <col min="13579" max="13585" width="11.42578125" style="2"/>
    <col min="13586" max="13586" width="35.5703125" style="2" customWidth="1"/>
    <col min="13587" max="13809" width="11.42578125" style="2"/>
    <col min="13810" max="13810" width="34.42578125" style="2" customWidth="1"/>
    <col min="13811" max="13811" width="12.7109375" style="2" customWidth="1"/>
    <col min="13812" max="13812" width="10.85546875" style="2" customWidth="1"/>
    <col min="13813" max="13813" width="10.42578125" style="2" customWidth="1"/>
    <col min="13814" max="13814" width="12.140625" style="2" customWidth="1"/>
    <col min="13815" max="13815" width="10" style="2" customWidth="1"/>
    <col min="13816" max="13816" width="9.28515625" style="2" customWidth="1"/>
    <col min="13817" max="13817" width="12.28515625" style="2" bestFit="1" customWidth="1"/>
    <col min="13818" max="13818" width="28.7109375" style="2" customWidth="1"/>
    <col min="13819" max="13820" width="11.5703125" style="2" bestFit="1" customWidth="1"/>
    <col min="13821" max="13825" width="11.42578125" style="2"/>
    <col min="13826" max="13826" width="23.5703125" style="2" customWidth="1"/>
    <col min="13827" max="13833" width="11.42578125" style="2"/>
    <col min="13834" max="13834" width="27" style="2" customWidth="1"/>
    <col min="13835" max="13841" width="11.42578125" style="2"/>
    <col min="13842" max="13842" width="35.5703125" style="2" customWidth="1"/>
    <col min="13843" max="14065" width="11.42578125" style="2"/>
    <col min="14066" max="14066" width="34.42578125" style="2" customWidth="1"/>
    <col min="14067" max="14067" width="12.7109375" style="2" customWidth="1"/>
    <col min="14068" max="14068" width="10.85546875" style="2" customWidth="1"/>
    <col min="14069" max="14069" width="10.42578125" style="2" customWidth="1"/>
    <col min="14070" max="14070" width="12.140625" style="2" customWidth="1"/>
    <col min="14071" max="14071" width="10" style="2" customWidth="1"/>
    <col min="14072" max="14072" width="9.28515625" style="2" customWidth="1"/>
    <col min="14073" max="14073" width="12.28515625" style="2" bestFit="1" customWidth="1"/>
    <col min="14074" max="14074" width="28.7109375" style="2" customWidth="1"/>
    <col min="14075" max="14076" width="11.5703125" style="2" bestFit="1" customWidth="1"/>
    <col min="14077" max="14081" width="11.42578125" style="2"/>
    <col min="14082" max="14082" width="23.5703125" style="2" customWidth="1"/>
    <col min="14083" max="14089" width="11.42578125" style="2"/>
    <col min="14090" max="14090" width="27" style="2" customWidth="1"/>
    <col min="14091" max="14097" width="11.42578125" style="2"/>
    <col min="14098" max="14098" width="35.5703125" style="2" customWidth="1"/>
    <col min="14099" max="14321" width="11.42578125" style="2"/>
    <col min="14322" max="14322" width="34.42578125" style="2" customWidth="1"/>
    <col min="14323" max="14323" width="12.7109375" style="2" customWidth="1"/>
    <col min="14324" max="14324" width="10.85546875" style="2" customWidth="1"/>
    <col min="14325" max="14325" width="10.42578125" style="2" customWidth="1"/>
    <col min="14326" max="14326" width="12.140625" style="2" customWidth="1"/>
    <col min="14327" max="14327" width="10" style="2" customWidth="1"/>
    <col min="14328" max="14328" width="9.28515625" style="2" customWidth="1"/>
    <col min="14329" max="14329" width="12.28515625" style="2" bestFit="1" customWidth="1"/>
    <col min="14330" max="14330" width="28.7109375" style="2" customWidth="1"/>
    <col min="14331" max="14332" width="11.5703125" style="2" bestFit="1" customWidth="1"/>
    <col min="14333" max="14337" width="11.42578125" style="2"/>
    <col min="14338" max="14338" width="23.5703125" style="2" customWidth="1"/>
    <col min="14339" max="14345" width="11.42578125" style="2"/>
    <col min="14346" max="14346" width="27" style="2" customWidth="1"/>
    <col min="14347" max="14353" width="11.42578125" style="2"/>
    <col min="14354" max="14354" width="35.5703125" style="2" customWidth="1"/>
    <col min="14355" max="14577" width="11.42578125" style="2"/>
    <col min="14578" max="14578" width="34.42578125" style="2" customWidth="1"/>
    <col min="14579" max="14579" width="12.7109375" style="2" customWidth="1"/>
    <col min="14580" max="14580" width="10.85546875" style="2" customWidth="1"/>
    <col min="14581" max="14581" width="10.42578125" style="2" customWidth="1"/>
    <col min="14582" max="14582" width="12.140625" style="2" customWidth="1"/>
    <col min="14583" max="14583" width="10" style="2" customWidth="1"/>
    <col min="14584" max="14584" width="9.28515625" style="2" customWidth="1"/>
    <col min="14585" max="14585" width="12.28515625" style="2" bestFit="1" customWidth="1"/>
    <col min="14586" max="14586" width="28.7109375" style="2" customWidth="1"/>
    <col min="14587" max="14588" width="11.5703125" style="2" bestFit="1" customWidth="1"/>
    <col min="14589" max="14593" width="11.42578125" style="2"/>
    <col min="14594" max="14594" width="23.5703125" style="2" customWidth="1"/>
    <col min="14595" max="14601" width="11.42578125" style="2"/>
    <col min="14602" max="14602" width="27" style="2" customWidth="1"/>
    <col min="14603" max="14609" width="11.42578125" style="2"/>
    <col min="14610" max="14610" width="35.5703125" style="2" customWidth="1"/>
    <col min="14611" max="14833" width="11.42578125" style="2"/>
    <col min="14834" max="14834" width="34.42578125" style="2" customWidth="1"/>
    <col min="14835" max="14835" width="12.7109375" style="2" customWidth="1"/>
    <col min="14836" max="14836" width="10.85546875" style="2" customWidth="1"/>
    <col min="14837" max="14837" width="10.42578125" style="2" customWidth="1"/>
    <col min="14838" max="14838" width="12.140625" style="2" customWidth="1"/>
    <col min="14839" max="14839" width="10" style="2" customWidth="1"/>
    <col min="14840" max="14840" width="9.28515625" style="2" customWidth="1"/>
    <col min="14841" max="14841" width="12.28515625" style="2" bestFit="1" customWidth="1"/>
    <col min="14842" max="14842" width="28.7109375" style="2" customWidth="1"/>
    <col min="14843" max="14844" width="11.5703125" style="2" bestFit="1" customWidth="1"/>
    <col min="14845" max="14849" width="11.42578125" style="2"/>
    <col min="14850" max="14850" width="23.5703125" style="2" customWidth="1"/>
    <col min="14851" max="14857" width="11.42578125" style="2"/>
    <col min="14858" max="14858" width="27" style="2" customWidth="1"/>
    <col min="14859" max="14865" width="11.42578125" style="2"/>
    <col min="14866" max="14866" width="35.5703125" style="2" customWidth="1"/>
    <col min="14867" max="15089" width="11.42578125" style="2"/>
    <col min="15090" max="15090" width="34.42578125" style="2" customWidth="1"/>
    <col min="15091" max="15091" width="12.7109375" style="2" customWidth="1"/>
    <col min="15092" max="15092" width="10.85546875" style="2" customWidth="1"/>
    <col min="15093" max="15093" width="10.42578125" style="2" customWidth="1"/>
    <col min="15094" max="15094" width="12.140625" style="2" customWidth="1"/>
    <col min="15095" max="15095" width="10" style="2" customWidth="1"/>
    <col min="15096" max="15096" width="9.28515625" style="2" customWidth="1"/>
    <col min="15097" max="15097" width="12.28515625" style="2" bestFit="1" customWidth="1"/>
    <col min="15098" max="15098" width="28.7109375" style="2" customWidth="1"/>
    <col min="15099" max="15100" width="11.5703125" style="2" bestFit="1" customWidth="1"/>
    <col min="15101" max="15105" width="11.42578125" style="2"/>
    <col min="15106" max="15106" width="23.5703125" style="2" customWidth="1"/>
    <col min="15107" max="15113" width="11.42578125" style="2"/>
    <col min="15114" max="15114" width="27" style="2" customWidth="1"/>
    <col min="15115" max="15121" width="11.42578125" style="2"/>
    <col min="15122" max="15122" width="35.5703125" style="2" customWidth="1"/>
    <col min="15123" max="15345" width="11.42578125" style="2"/>
    <col min="15346" max="15346" width="34.42578125" style="2" customWidth="1"/>
    <col min="15347" max="15347" width="12.7109375" style="2" customWidth="1"/>
    <col min="15348" max="15348" width="10.85546875" style="2" customWidth="1"/>
    <col min="15349" max="15349" width="10.42578125" style="2" customWidth="1"/>
    <col min="15350" max="15350" width="12.140625" style="2" customWidth="1"/>
    <col min="15351" max="15351" width="10" style="2" customWidth="1"/>
    <col min="15352" max="15352" width="9.28515625" style="2" customWidth="1"/>
    <col min="15353" max="15353" width="12.28515625" style="2" bestFit="1" customWidth="1"/>
    <col min="15354" max="15354" width="28.7109375" style="2" customWidth="1"/>
    <col min="15355" max="15356" width="11.5703125" style="2" bestFit="1" customWidth="1"/>
    <col min="15357" max="15361" width="11.42578125" style="2"/>
    <col min="15362" max="15362" width="23.5703125" style="2" customWidth="1"/>
    <col min="15363" max="15369" width="11.42578125" style="2"/>
    <col min="15370" max="15370" width="27" style="2" customWidth="1"/>
    <col min="15371" max="15377" width="11.42578125" style="2"/>
    <col min="15378" max="15378" width="35.5703125" style="2" customWidth="1"/>
    <col min="15379" max="15601" width="11.42578125" style="2"/>
    <col min="15602" max="15602" width="34.42578125" style="2" customWidth="1"/>
    <col min="15603" max="15603" width="12.7109375" style="2" customWidth="1"/>
    <col min="15604" max="15604" width="10.85546875" style="2" customWidth="1"/>
    <col min="15605" max="15605" width="10.42578125" style="2" customWidth="1"/>
    <col min="15606" max="15606" width="12.140625" style="2" customWidth="1"/>
    <col min="15607" max="15607" width="10" style="2" customWidth="1"/>
    <col min="15608" max="15608" width="9.28515625" style="2" customWidth="1"/>
    <col min="15609" max="15609" width="12.28515625" style="2" bestFit="1" customWidth="1"/>
    <col min="15610" max="15610" width="28.7109375" style="2" customWidth="1"/>
    <col min="15611" max="15612" width="11.5703125" style="2" bestFit="1" customWidth="1"/>
    <col min="15613" max="15617" width="11.42578125" style="2"/>
    <col min="15618" max="15618" width="23.5703125" style="2" customWidth="1"/>
    <col min="15619" max="15625" width="11.42578125" style="2"/>
    <col min="15626" max="15626" width="27" style="2" customWidth="1"/>
    <col min="15627" max="15633" width="11.42578125" style="2"/>
    <col min="15634" max="15634" width="35.5703125" style="2" customWidth="1"/>
    <col min="15635" max="15857" width="11.42578125" style="2"/>
    <col min="15858" max="15858" width="34.42578125" style="2" customWidth="1"/>
    <col min="15859" max="15859" width="12.7109375" style="2" customWidth="1"/>
    <col min="15860" max="15860" width="10.85546875" style="2" customWidth="1"/>
    <col min="15861" max="15861" width="10.42578125" style="2" customWidth="1"/>
    <col min="15862" max="15862" width="12.140625" style="2" customWidth="1"/>
    <col min="15863" max="15863" width="10" style="2" customWidth="1"/>
    <col min="15864" max="15864" width="9.28515625" style="2" customWidth="1"/>
    <col min="15865" max="15865" width="12.28515625" style="2" bestFit="1" customWidth="1"/>
    <col min="15866" max="15866" width="28.7109375" style="2" customWidth="1"/>
    <col min="15867" max="15868" width="11.5703125" style="2" bestFit="1" customWidth="1"/>
    <col min="15869" max="15873" width="11.42578125" style="2"/>
    <col min="15874" max="15874" width="23.5703125" style="2" customWidth="1"/>
    <col min="15875" max="15881" width="11.42578125" style="2"/>
    <col min="15882" max="15882" width="27" style="2" customWidth="1"/>
    <col min="15883" max="15889" width="11.42578125" style="2"/>
    <col min="15890" max="15890" width="35.5703125" style="2" customWidth="1"/>
    <col min="15891" max="16113" width="11.42578125" style="2"/>
    <col min="16114" max="16114" width="34.42578125" style="2" customWidth="1"/>
    <col min="16115" max="16115" width="12.7109375" style="2" customWidth="1"/>
    <col min="16116" max="16116" width="10.85546875" style="2" customWidth="1"/>
    <col min="16117" max="16117" width="10.42578125" style="2" customWidth="1"/>
    <col min="16118" max="16118" width="12.140625" style="2" customWidth="1"/>
    <col min="16119" max="16119" width="10" style="2" customWidth="1"/>
    <col min="16120" max="16120" width="9.28515625" style="2" customWidth="1"/>
    <col min="16121" max="16121" width="12.28515625" style="2" bestFit="1" customWidth="1"/>
    <col min="16122" max="16122" width="28.7109375" style="2" customWidth="1"/>
    <col min="16123" max="16124" width="11.5703125" style="2" bestFit="1" customWidth="1"/>
    <col min="16125" max="16129" width="11.42578125" style="2"/>
    <col min="16130" max="16130" width="23.5703125" style="2" customWidth="1"/>
    <col min="16131" max="16137" width="11.42578125" style="2"/>
    <col min="16138" max="16138" width="27" style="2" customWidth="1"/>
    <col min="16139" max="16145" width="11.42578125" style="2"/>
    <col min="16146" max="16146" width="35.5703125" style="2" customWidth="1"/>
    <col min="16147" max="16384" width="11.42578125" style="2"/>
  </cols>
  <sheetData>
    <row r="1" spans="1:8" x14ac:dyDescent="0.2">
      <c r="A1" s="3" t="s">
        <v>157</v>
      </c>
      <c r="B1" s="3"/>
      <c r="C1" s="3"/>
      <c r="D1" s="3"/>
      <c r="E1" s="3"/>
      <c r="F1" s="3"/>
      <c r="G1" s="3"/>
    </row>
    <row r="2" spans="1:8" x14ac:dyDescent="0.2">
      <c r="A2" s="3" t="s">
        <v>1</v>
      </c>
      <c r="B2" s="3"/>
      <c r="C2" s="3"/>
      <c r="D2" s="3"/>
      <c r="E2" s="3"/>
      <c r="F2" s="3"/>
      <c r="G2" s="3"/>
    </row>
    <row r="3" spans="1:8" x14ac:dyDescent="0.2">
      <c r="A3" s="4" t="s">
        <v>3</v>
      </c>
      <c r="B3" s="4"/>
      <c r="C3" s="4"/>
      <c r="D3" s="4"/>
      <c r="E3" s="4"/>
      <c r="F3" s="4"/>
      <c r="G3" s="4"/>
    </row>
    <row r="4" spans="1:8" x14ac:dyDescent="0.2">
      <c r="A4" s="5"/>
      <c r="B4" s="6"/>
      <c r="C4" s="6"/>
      <c r="D4" s="6"/>
      <c r="E4" s="6"/>
      <c r="F4" s="6"/>
      <c r="G4" s="6"/>
    </row>
    <row r="5" spans="1:8" x14ac:dyDescent="0.2">
      <c r="A5" s="7" t="s">
        <v>4</v>
      </c>
      <c r="B5" s="8" t="s">
        <v>5</v>
      </c>
      <c r="C5" s="9"/>
      <c r="D5" s="10"/>
      <c r="E5" s="11" t="s">
        <v>6</v>
      </c>
      <c r="F5" s="9"/>
      <c r="G5" s="12"/>
    </row>
    <row r="6" spans="1:8" ht="12.75" customHeight="1" x14ac:dyDescent="0.2">
      <c r="A6" s="13"/>
      <c r="B6" s="14" t="s">
        <v>7</v>
      </c>
      <c r="C6" s="15" t="s">
        <v>8</v>
      </c>
      <c r="D6" s="10"/>
      <c r="E6" s="11" t="s">
        <v>9</v>
      </c>
      <c r="F6" s="10"/>
      <c r="G6" s="16">
        <v>2015</v>
      </c>
    </row>
    <row r="7" spans="1:8" ht="28.5" customHeight="1" x14ac:dyDescent="0.2">
      <c r="A7" s="17"/>
      <c r="B7" s="18"/>
      <c r="C7" s="19" t="s">
        <v>10</v>
      </c>
      <c r="D7" s="20" t="s">
        <v>11</v>
      </c>
      <c r="E7" s="20" t="s">
        <v>12</v>
      </c>
      <c r="F7" s="19" t="s">
        <v>13</v>
      </c>
      <c r="G7" s="21" t="s">
        <v>14</v>
      </c>
    </row>
    <row r="8" spans="1:8" ht="15" x14ac:dyDescent="0.25">
      <c r="A8" s="152" t="s">
        <v>15</v>
      </c>
      <c r="B8" s="23">
        <f>B10+B17+B29+B32</f>
        <v>61858073106</v>
      </c>
      <c r="C8" s="23">
        <f t="shared" ref="C8:D8" si="0">C10+C17+C29+C32</f>
        <v>57453820632</v>
      </c>
      <c r="D8" s="23">
        <f t="shared" si="0"/>
        <v>63394372767</v>
      </c>
      <c r="E8" s="23">
        <f>D8-C8</f>
        <v>5940552135</v>
      </c>
      <c r="F8" s="24">
        <f>(D8*100/C8)-100</f>
        <v>10.339699030722585</v>
      </c>
      <c r="G8" s="25">
        <f>(D8/1.033)/B8*100-100</f>
        <v>-0.79033110535712581</v>
      </c>
      <c r="H8" s="26"/>
    </row>
    <row r="9" spans="1:8" ht="15" x14ac:dyDescent="0.25">
      <c r="A9" s="278"/>
      <c r="B9" s="133"/>
      <c r="C9" s="133"/>
      <c r="D9" s="133"/>
      <c r="E9" s="279"/>
      <c r="F9" s="35"/>
      <c r="G9" s="25"/>
      <c r="H9" s="26"/>
    </row>
    <row r="10" spans="1:8" s="282" customFormat="1" ht="15" x14ac:dyDescent="0.25">
      <c r="A10" s="60" t="s">
        <v>158</v>
      </c>
      <c r="B10" s="280">
        <f>B11+B12+B13+B14+B15</f>
        <v>15146145728</v>
      </c>
      <c r="C10" s="280">
        <f t="shared" ref="C10:D10" si="1">C11+C12+C13+C14+C15</f>
        <v>15929505745</v>
      </c>
      <c r="D10" s="280">
        <f t="shared" si="1"/>
        <v>16401219280</v>
      </c>
      <c r="E10" s="280">
        <f>SUM(E11:E15)</f>
        <v>471713535</v>
      </c>
      <c r="F10" s="281">
        <f>(D10*100/C10)-100</f>
        <v>2.9612565672231455</v>
      </c>
      <c r="G10" s="25">
        <f t="shared" ref="G10:G32" si="2">(D10/1.033)/B10*100-100</f>
        <v>4.8271268166544417</v>
      </c>
      <c r="H10" s="26"/>
    </row>
    <row r="11" spans="1:8" s="282" customFormat="1" ht="15" x14ac:dyDescent="0.25">
      <c r="A11" s="55" t="s">
        <v>159</v>
      </c>
      <c r="B11" s="283">
        <f>'INGR 10'!B9</f>
        <v>12506351945</v>
      </c>
      <c r="C11" s="283">
        <f>'INGR 10'!C9</f>
        <v>13273829870</v>
      </c>
      <c r="D11" s="283">
        <f>'INGR 10'!D9</f>
        <v>13700782978</v>
      </c>
      <c r="E11" s="283">
        <f>D11-C11</f>
        <v>426953108</v>
      </c>
      <c r="F11" s="284">
        <f>(D11*100/C11)-100</f>
        <v>3.2165027891833233</v>
      </c>
      <c r="G11" s="39">
        <f t="shared" si="2"/>
        <v>6.0509148844423777</v>
      </c>
      <c r="H11" s="26"/>
    </row>
    <row r="12" spans="1:8" s="282" customFormat="1" ht="15" x14ac:dyDescent="0.25">
      <c r="A12" s="55" t="s">
        <v>160</v>
      </c>
      <c r="B12" s="283">
        <f>'INGR 10'!B10</f>
        <v>1189129468</v>
      </c>
      <c r="C12" s="283">
        <f>'INGR 10'!C10</f>
        <v>1208519422</v>
      </c>
      <c r="D12" s="283">
        <f>'INGR 10'!D10</f>
        <v>1225435259</v>
      </c>
      <c r="E12" s="283">
        <f t="shared" ref="E12:E15" si="3">D12-C12</f>
        <v>16915837</v>
      </c>
      <c r="F12" s="284">
        <f t="shared" ref="F12:F27" si="4">(D12*100/C12)-100</f>
        <v>1.3997157755235463</v>
      </c>
      <c r="G12" s="39">
        <f t="shared" si="2"/>
        <v>-0.23897357266413621</v>
      </c>
      <c r="H12" s="26"/>
    </row>
    <row r="13" spans="1:8" s="282" customFormat="1" ht="15" x14ac:dyDescent="0.25">
      <c r="A13" s="55" t="s">
        <v>161</v>
      </c>
      <c r="B13" s="283">
        <f>'INGR 10'!B11</f>
        <v>213935624</v>
      </c>
      <c r="C13" s="283">
        <f>'INGR 10'!C11</f>
        <v>219036571</v>
      </c>
      <c r="D13" s="283">
        <f>'INGR 10'!D11</f>
        <v>181116407</v>
      </c>
      <c r="E13" s="283">
        <f t="shared" si="3"/>
        <v>-37920164</v>
      </c>
      <c r="F13" s="284">
        <f t="shared" si="4"/>
        <v>-17.312252390948913</v>
      </c>
      <c r="G13" s="39">
        <f t="shared" si="2"/>
        <v>-18.045205746553407</v>
      </c>
      <c r="H13" s="26"/>
    </row>
    <row r="14" spans="1:8" s="282" customFormat="1" ht="15" x14ac:dyDescent="0.25">
      <c r="A14" s="55" t="s">
        <v>162</v>
      </c>
      <c r="B14" s="283">
        <f>'INGR 10'!B12</f>
        <v>674261512</v>
      </c>
      <c r="C14" s="283">
        <f>'INGR 10'!C12</f>
        <v>695944112</v>
      </c>
      <c r="D14" s="283">
        <f>'INGR 10'!D12</f>
        <v>737853867</v>
      </c>
      <c r="E14" s="283">
        <f t="shared" si="3"/>
        <v>41909755</v>
      </c>
      <c r="F14" s="284">
        <f t="shared" si="4"/>
        <v>6.0220000826733013</v>
      </c>
      <c r="G14" s="39">
        <f t="shared" si="2"/>
        <v>5.9355354511785379</v>
      </c>
      <c r="H14" s="26"/>
    </row>
    <row r="15" spans="1:8" s="282" customFormat="1" ht="15" x14ac:dyDescent="0.25">
      <c r="A15" s="55" t="s">
        <v>163</v>
      </c>
      <c r="B15" s="283">
        <f>'INGR 10'!B13</f>
        <v>562467179</v>
      </c>
      <c r="C15" s="283">
        <f>'INGR 10'!C13</f>
        <v>532175770</v>
      </c>
      <c r="D15" s="283">
        <f>'INGR 10'!D13</f>
        <v>556030769</v>
      </c>
      <c r="E15" s="283">
        <f t="shared" si="3"/>
        <v>23854999</v>
      </c>
      <c r="F15" s="284">
        <f t="shared" si="4"/>
        <v>4.4825413603479234</v>
      </c>
      <c r="G15" s="285">
        <f t="shared" si="2"/>
        <v>-4.3023402089147993</v>
      </c>
      <c r="H15" s="26"/>
    </row>
    <row r="16" spans="1:8" s="282" customFormat="1" ht="15" x14ac:dyDescent="0.25">
      <c r="A16" s="55"/>
      <c r="B16" s="286"/>
      <c r="C16" s="283"/>
      <c r="D16" s="287"/>
      <c r="E16" s="283"/>
      <c r="F16" s="284"/>
      <c r="G16" s="25"/>
      <c r="H16" s="26"/>
    </row>
    <row r="17" spans="1:8" s="282" customFormat="1" ht="15" x14ac:dyDescent="0.25">
      <c r="A17" s="60" t="s">
        <v>164</v>
      </c>
      <c r="B17" s="280">
        <f>SUM(B18:B27)-B20</f>
        <v>34594756256</v>
      </c>
      <c r="C17" s="280">
        <f>SUM(C18:C27)-C20</f>
        <v>34468069998</v>
      </c>
      <c r="D17" s="280">
        <f>SUM(D18:D27)-D20</f>
        <v>33399401673</v>
      </c>
      <c r="E17" s="280">
        <f>SUM(E18:E27)-E20</f>
        <v>-1068668325</v>
      </c>
      <c r="F17" s="281">
        <f>(D17*100/C17)-100</f>
        <v>-3.1004588451340851</v>
      </c>
      <c r="G17" s="25">
        <f t="shared" si="2"/>
        <v>-6.5395021246413023</v>
      </c>
      <c r="H17" s="26"/>
    </row>
    <row r="18" spans="1:8" s="282" customFormat="1" ht="23.25" x14ac:dyDescent="0.25">
      <c r="A18" s="55" t="s">
        <v>165</v>
      </c>
      <c r="B18" s="283">
        <f>'INGR 11'!B9</f>
        <v>20894476396</v>
      </c>
      <c r="C18" s="283">
        <f>'INGR 11'!C9</f>
        <v>20177897713</v>
      </c>
      <c r="D18" s="283">
        <f>'INGR 11'!D9</f>
        <v>18813142300</v>
      </c>
      <c r="E18" s="283">
        <f>D18-C18</f>
        <v>-1364755413</v>
      </c>
      <c r="F18" s="284">
        <f>(D18*100/C18)-100</f>
        <v>-6.7636154787360709</v>
      </c>
      <c r="G18" s="39">
        <f t="shared" si="2"/>
        <v>-12.83753044982943</v>
      </c>
      <c r="H18" s="26"/>
    </row>
    <row r="19" spans="1:8" s="282" customFormat="1" ht="23.25" x14ac:dyDescent="0.25">
      <c r="A19" s="55" t="s">
        <v>166</v>
      </c>
      <c r="B19" s="283">
        <f>'INGR 11'!B10</f>
        <v>3534283989</v>
      </c>
      <c r="C19" s="283">
        <f>'INGR 11'!C10</f>
        <v>3570251541</v>
      </c>
      <c r="D19" s="283">
        <f>'INGR 11'!D10</f>
        <v>3837838180</v>
      </c>
      <c r="E19" s="283">
        <f>D19-C19</f>
        <v>267586639</v>
      </c>
      <c r="F19" s="284">
        <f t="shared" si="4"/>
        <v>7.4948959737736374</v>
      </c>
      <c r="G19" s="39">
        <f t="shared" si="2"/>
        <v>5.1198891483035283</v>
      </c>
      <c r="H19" s="26"/>
    </row>
    <row r="20" spans="1:8" s="282" customFormat="1" ht="23.25" x14ac:dyDescent="0.25">
      <c r="A20" s="55" t="s">
        <v>167</v>
      </c>
      <c r="B20" s="288">
        <f>B21+B22</f>
        <v>5693967162</v>
      </c>
      <c r="C20" s="288">
        <f>C21+C22</f>
        <v>6018652702</v>
      </c>
      <c r="D20" s="288">
        <f>D21+D22</f>
        <v>6011558827</v>
      </c>
      <c r="E20" s="288">
        <f>SUM(E21:E22)</f>
        <v>-7093875</v>
      </c>
      <c r="F20" s="284">
        <f>(D20*100/C20)-100</f>
        <v>-0.11786483373002454</v>
      </c>
      <c r="G20" s="39">
        <f t="shared" si="2"/>
        <v>2.2049244717244676</v>
      </c>
      <c r="H20" s="26"/>
    </row>
    <row r="21" spans="1:8" s="282" customFormat="1" ht="15" x14ac:dyDescent="0.25">
      <c r="A21" s="289" t="s">
        <v>168</v>
      </c>
      <c r="B21" s="286">
        <f>'INGR 11'!B12</f>
        <v>5003775681</v>
      </c>
      <c r="C21" s="286">
        <f>'INGR 11'!C12</f>
        <v>5289104620</v>
      </c>
      <c r="D21" s="286">
        <f>'INGR 11'!D12</f>
        <v>5282870626</v>
      </c>
      <c r="E21" s="283">
        <f t="shared" ref="E21:E27" si="5">D21-C21</f>
        <v>-6233994</v>
      </c>
      <c r="F21" s="284">
        <f t="shared" si="4"/>
        <v>-0.11786482680692245</v>
      </c>
      <c r="G21" s="39">
        <f t="shared" si="2"/>
        <v>2.2049244788423294</v>
      </c>
      <c r="H21" s="26"/>
    </row>
    <row r="22" spans="1:8" s="282" customFormat="1" ht="15" x14ac:dyDescent="0.25">
      <c r="A22" s="289" t="s">
        <v>169</v>
      </c>
      <c r="B22" s="286">
        <f>'INGR 11'!B13</f>
        <v>690191481</v>
      </c>
      <c r="C22" s="286">
        <f>'INGR 11'!C13</f>
        <v>729548082</v>
      </c>
      <c r="D22" s="286">
        <f>'INGR 11'!D13</f>
        <v>728688201</v>
      </c>
      <c r="E22" s="283">
        <f t="shared" si="5"/>
        <v>-859881</v>
      </c>
      <c r="F22" s="284">
        <f t="shared" si="4"/>
        <v>-0.11786488392138494</v>
      </c>
      <c r="G22" s="39">
        <f t="shared" si="2"/>
        <v>2.2049244201211309</v>
      </c>
      <c r="H22" s="26"/>
    </row>
    <row r="23" spans="1:8" s="282" customFormat="1" ht="34.5" x14ac:dyDescent="0.25">
      <c r="A23" s="55" t="s">
        <v>170</v>
      </c>
      <c r="B23" s="283">
        <f>'INGR 11'!B14</f>
        <v>1953440938</v>
      </c>
      <c r="C23" s="283">
        <f>'INGR 11'!C14</f>
        <v>2045535874</v>
      </c>
      <c r="D23" s="283">
        <f>'INGR 11'!D14</f>
        <v>2040133728</v>
      </c>
      <c r="E23" s="283">
        <f t="shared" si="5"/>
        <v>-5402146</v>
      </c>
      <c r="F23" s="284">
        <f t="shared" si="4"/>
        <v>-0.26409441499728814</v>
      </c>
      <c r="G23" s="39">
        <f t="shared" si="2"/>
        <v>1.1016001583664234</v>
      </c>
      <c r="H23" s="26"/>
    </row>
    <row r="24" spans="1:8" s="282" customFormat="1" ht="15" x14ac:dyDescent="0.25">
      <c r="A24" s="55" t="s">
        <v>171</v>
      </c>
      <c r="B24" s="283">
        <f>'INGR 11'!B15</f>
        <v>888670288</v>
      </c>
      <c r="C24" s="283">
        <f>'INGR 11'!C15</f>
        <v>925429987</v>
      </c>
      <c r="D24" s="283">
        <f>'INGR 11'!D15</f>
        <v>1027877616</v>
      </c>
      <c r="E24" s="283">
        <f t="shared" si="5"/>
        <v>102447629</v>
      </c>
      <c r="F24" s="284">
        <f>(D24*100/C24)-100</f>
        <v>11.07027332581994</v>
      </c>
      <c r="G24" s="39">
        <f t="shared" si="2"/>
        <v>11.969677397187553</v>
      </c>
      <c r="H24" s="26"/>
    </row>
    <row r="25" spans="1:8" s="282" customFormat="1" ht="23.25" x14ac:dyDescent="0.25">
      <c r="A25" s="55" t="s">
        <v>172</v>
      </c>
      <c r="B25" s="283">
        <f>'INGR 11'!B16</f>
        <v>125415764</v>
      </c>
      <c r="C25" s="283">
        <f>'INGR 11'!C16</f>
        <v>127866611</v>
      </c>
      <c r="D25" s="283">
        <f>'INGR 11'!D16</f>
        <v>130404080</v>
      </c>
      <c r="E25" s="283">
        <f t="shared" si="5"/>
        <v>2537469</v>
      </c>
      <c r="F25" s="284">
        <f t="shared" si="4"/>
        <v>1.9844656710264985</v>
      </c>
      <c r="G25" s="39">
        <f t="shared" si="2"/>
        <v>0.65578261776701652</v>
      </c>
      <c r="H25" s="26"/>
    </row>
    <row r="26" spans="1:8" s="282" customFormat="1" ht="23.25" x14ac:dyDescent="0.25">
      <c r="A26" s="55" t="s">
        <v>173</v>
      </c>
      <c r="B26" s="283">
        <f>'INGR 11'!B17</f>
        <v>260079013</v>
      </c>
      <c r="C26" s="283">
        <f>'INGR 11'!C17</f>
        <v>266618548</v>
      </c>
      <c r="D26" s="283">
        <f>'INGR 11'!D17</f>
        <v>221338665</v>
      </c>
      <c r="E26" s="283">
        <f t="shared" si="5"/>
        <v>-45279883</v>
      </c>
      <c r="F26" s="284">
        <f t="shared" si="4"/>
        <v>-16.983020626156886</v>
      </c>
      <c r="G26" s="39">
        <f t="shared" si="2"/>
        <v>-17.614334103038061</v>
      </c>
      <c r="H26" s="26"/>
    </row>
    <row r="27" spans="1:8" s="282" customFormat="1" ht="23.25" x14ac:dyDescent="0.25">
      <c r="A27" s="55" t="s">
        <v>174</v>
      </c>
      <c r="B27" s="283">
        <f>'INGR 11'!B18</f>
        <v>1244422706</v>
      </c>
      <c r="C27" s="283">
        <f>'INGR 11'!C18</f>
        <v>1335817022</v>
      </c>
      <c r="D27" s="283">
        <f>'INGR 11'!D18</f>
        <v>1317108277</v>
      </c>
      <c r="E27" s="283">
        <f t="shared" si="5"/>
        <v>-18708745</v>
      </c>
      <c r="F27" s="284">
        <f t="shared" si="4"/>
        <v>-1.4005469829983923</v>
      </c>
      <c r="G27" s="39">
        <f t="shared" si="2"/>
        <v>2.4597355699471422</v>
      </c>
      <c r="H27" s="26"/>
    </row>
    <row r="28" spans="1:8" s="282" customFormat="1" ht="15" x14ac:dyDescent="0.25">
      <c r="A28" s="55"/>
      <c r="B28" s="283"/>
      <c r="C28" s="283"/>
      <c r="D28" s="287"/>
      <c r="E28" s="283"/>
      <c r="F28" s="284"/>
      <c r="G28" s="39"/>
      <c r="H28" s="26"/>
    </row>
    <row r="29" spans="1:8" s="290" customFormat="1" ht="15" x14ac:dyDescent="0.25">
      <c r="A29" s="60" t="s">
        <v>175</v>
      </c>
      <c r="B29" s="280">
        <v>9907423870</v>
      </c>
      <c r="C29" s="280">
        <v>4969005169</v>
      </c>
      <c r="D29" s="280">
        <v>11355723152</v>
      </c>
      <c r="E29" s="280">
        <f>D29-C29</f>
        <v>6386717983</v>
      </c>
      <c r="F29" s="281">
        <f t="shared" ref="F29" si="6">(D29*100/C29)-100</f>
        <v>128.53111972683479</v>
      </c>
      <c r="G29" s="25">
        <f t="shared" si="2"/>
        <v>10.956750825384162</v>
      </c>
      <c r="H29" s="26"/>
    </row>
    <row r="30" spans="1:8" s="282" customFormat="1" ht="15" x14ac:dyDescent="0.25">
      <c r="A30" s="55"/>
      <c r="B30" s="283"/>
      <c r="C30" s="283"/>
      <c r="D30" s="283"/>
      <c r="E30" s="283"/>
      <c r="F30" s="284"/>
      <c r="G30" s="285"/>
      <c r="H30" s="26"/>
    </row>
    <row r="31" spans="1:8" s="282" customFormat="1" ht="15" x14ac:dyDescent="0.25">
      <c r="A31" s="55"/>
      <c r="B31" s="283"/>
      <c r="C31" s="283"/>
      <c r="D31" s="283"/>
      <c r="E31" s="283"/>
      <c r="F31" s="284"/>
      <c r="G31" s="285"/>
      <c r="H31" s="26"/>
    </row>
    <row r="32" spans="1:8" s="282" customFormat="1" ht="23.25" x14ac:dyDescent="0.25">
      <c r="A32" s="60" t="s">
        <v>176</v>
      </c>
      <c r="B32" s="280">
        <v>2209747252</v>
      </c>
      <c r="C32" s="34">
        <v>2087239720</v>
      </c>
      <c r="D32" s="34">
        <v>2238028662</v>
      </c>
      <c r="E32" s="280">
        <f>D32-C32</f>
        <v>150788942</v>
      </c>
      <c r="F32" s="281">
        <f>(D32*100/C32)-100</f>
        <v>7.2243231362040206</v>
      </c>
      <c r="G32" s="291">
        <f t="shared" si="2"/>
        <v>-1.9556164757272541</v>
      </c>
      <c r="H32" s="26"/>
    </row>
    <row r="33" spans="1:8" s="282" customFormat="1" ht="15" x14ac:dyDescent="0.25">
      <c r="A33" s="292"/>
      <c r="B33" s="293"/>
      <c r="C33" s="293"/>
      <c r="D33" s="293"/>
      <c r="E33" s="293"/>
      <c r="F33" s="294"/>
      <c r="G33" s="295"/>
      <c r="H33" s="26"/>
    </row>
    <row r="34" spans="1:8" ht="15" x14ac:dyDescent="0.25">
      <c r="A34" s="149" t="s">
        <v>35</v>
      </c>
      <c r="B34" s="149"/>
      <c r="C34" s="149"/>
      <c r="D34" s="150"/>
      <c r="E34" s="150"/>
      <c r="F34" s="150"/>
      <c r="G34" s="296"/>
      <c r="H34" s="26"/>
    </row>
    <row r="35" spans="1:8" ht="15" x14ac:dyDescent="0.25">
      <c r="A35" s="151"/>
      <c r="B35" s="151"/>
      <c r="C35" s="5"/>
      <c r="D35" s="5"/>
      <c r="E35" s="5"/>
      <c r="F35" s="5"/>
      <c r="G35" s="5"/>
      <c r="H35" s="26"/>
    </row>
  </sheetData>
  <mergeCells count="9">
    <mergeCell ref="A1:G1"/>
    <mergeCell ref="A2:G2"/>
    <mergeCell ref="A3:G3"/>
    <mergeCell ref="A5:A7"/>
    <mergeCell ref="B5:D5"/>
    <mergeCell ref="E5:G5"/>
    <mergeCell ref="B6:B7"/>
    <mergeCell ref="C6:D6"/>
    <mergeCell ref="E6:F6"/>
  </mergeCells>
  <pageMargins left="0.75" right="0.31" top="1" bottom="1" header="0" footer="0"/>
  <pageSetup scale="4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10</vt:i4>
      </vt:variant>
    </vt:vector>
  </HeadingPairs>
  <TitlesOfParts>
    <vt:vector size="51" baseType="lpstr">
      <vt:lpstr>INGR 1 </vt:lpstr>
      <vt:lpstr>INGR 2 </vt:lpstr>
      <vt:lpstr>INGR 3</vt:lpstr>
      <vt:lpstr>INGR 4 </vt:lpstr>
      <vt:lpstr>INGR 5</vt:lpstr>
      <vt:lpstr>INGR 6</vt:lpstr>
      <vt:lpstr>INGR 7</vt:lpstr>
      <vt:lpstr>INGR 8</vt:lpstr>
      <vt:lpstr>INGR 9</vt:lpstr>
      <vt:lpstr>INGR 10</vt:lpstr>
      <vt:lpstr>INGR 11</vt:lpstr>
      <vt:lpstr>CONVENIOS A DIC 2016</vt:lpstr>
      <vt:lpstr>SUBSIDIOS A DIC 2016</vt:lpstr>
      <vt:lpstr>INGR 12</vt:lpstr>
      <vt:lpstr>OBJETO (2)</vt:lpstr>
      <vt:lpstr>objeto devengado (2)</vt:lpstr>
      <vt:lpstr>FINALIDAD (2)</vt:lpstr>
      <vt:lpstr>FF DEVENGADO (2)</vt:lpstr>
      <vt:lpstr>FFUN (2)</vt:lpstr>
      <vt:lpstr>EJE-OBJETIVO DEVENGADO (2)</vt:lpstr>
      <vt:lpstr>EJE-OBJETIVO (2)</vt:lpstr>
      <vt:lpstr>ADMVA (2)</vt:lpstr>
      <vt:lpstr>RESUMEN POR  FUENTE</vt:lpstr>
      <vt:lpstr>CLASIFICACION ADMIN</vt:lpstr>
      <vt:lpstr>FONDOS</vt:lpstr>
      <vt:lpstr>F. EDUCACION BASICA</vt:lpstr>
      <vt:lpstr>F. SALUD</vt:lpstr>
      <vt:lpstr>F. INFRAESTRUCTURA</vt:lpstr>
      <vt:lpstr>F. fortalecimiento a mpios y df</vt:lpstr>
      <vt:lpstr>F. APORTACIONES MULTIPLES</vt:lpstr>
      <vt:lpstr>F. EDUCACION TECNOLOGICA</vt:lpstr>
      <vt:lpstr>F. SEGURIDAD PÚBLICA</vt:lpstr>
      <vt:lpstr>F. FORTALECIMIENTO DE LAS ENTID</vt:lpstr>
      <vt:lpstr>APORT_ENERO_DICIEMBRE2016</vt:lpstr>
      <vt:lpstr>DESCUENTO MPO 4to TRIM</vt:lpstr>
      <vt:lpstr>Concentrado deuda</vt:lpstr>
      <vt:lpstr>swaps-cap </vt:lpstr>
      <vt:lpstr>Formato Deuda 2016</vt:lpstr>
      <vt:lpstr>Creditos CP</vt:lpstr>
      <vt:lpstr>Evolución  deuda ene-dic </vt:lpstr>
      <vt:lpstr>DEUDA MPALene-diciembre</vt:lpstr>
      <vt:lpstr>'Concentrado deuda'!Área_de_impresión</vt:lpstr>
      <vt:lpstr>'CONVENIOS A DIC 2016'!Área_de_impresión</vt:lpstr>
      <vt:lpstr>'DEUDA MPALene-diciembre'!Área_de_impresión</vt:lpstr>
      <vt:lpstr>'Evolución  deuda ene-dic '!Área_de_impresión</vt:lpstr>
      <vt:lpstr>'INGR 5'!Área_de_impresión</vt:lpstr>
      <vt:lpstr>APORT_ENERO_DICIEMBRE2016!Títulos_a_imprimir</vt:lpstr>
      <vt:lpstr>'CONVENIOS A DIC 2016'!Títulos_a_imprimir</vt:lpstr>
      <vt:lpstr>'DESCUENTO MPO 4to TRIM'!Títulos_a_imprimir</vt:lpstr>
      <vt:lpstr>'INGR 5'!Títulos_a_imprimir</vt:lpstr>
      <vt:lpstr>'SUBSIDIOS A DIC 2016'!Títulos_a_imprimir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 Zapata Najera</dc:creator>
  <cp:lastModifiedBy>Francisco J. Zapata Najera</cp:lastModifiedBy>
  <dcterms:created xsi:type="dcterms:W3CDTF">2017-07-03T15:40:28Z</dcterms:created>
  <dcterms:modified xsi:type="dcterms:W3CDTF">2017-07-03T16:11:24Z</dcterms:modified>
</cp:coreProperties>
</file>