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315" windowHeight="10545"/>
  </bookViews>
  <sheets>
    <sheet name="2013" sheetId="1" r:id="rId1"/>
  </sheets>
  <definedNames>
    <definedName name="_xlnm._FilterDatabase" localSheetId="0" hidden="1">'2013'!$A$10:$N$106</definedName>
    <definedName name="_xlnm.Print_Titles" localSheetId="0">'2013'!$1:$9</definedName>
  </definedNames>
  <calcPr calcId="145621" fullCalcOnLoad="1"/>
</workbook>
</file>

<file path=xl/calcChain.xml><?xml version="1.0" encoding="utf-8"?>
<calcChain xmlns="http://schemas.openxmlformats.org/spreadsheetml/2006/main">
  <c r="J11" i="1" l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/>
  <c r="H21" i="1"/>
  <c r="I21" i="1" s="1"/>
  <c r="H22" i="1"/>
  <c r="J22" i="1" s="1"/>
  <c r="I22" i="1"/>
  <c r="H23" i="1"/>
  <c r="I23" i="1"/>
  <c r="J23" i="1"/>
  <c r="H24" i="1"/>
  <c r="I24" i="1" s="1"/>
  <c r="J24" i="1" s="1"/>
  <c r="I25" i="1"/>
  <c r="J25" i="1" s="1"/>
  <c r="I26" i="1"/>
  <c r="J26" i="1"/>
  <c r="I27" i="1"/>
  <c r="J27" i="1" s="1"/>
  <c r="I28" i="1"/>
  <c r="J28" i="1"/>
  <c r="H29" i="1"/>
  <c r="I29" i="1" s="1"/>
  <c r="H30" i="1"/>
  <c r="J30" i="1" s="1"/>
  <c r="I30" i="1"/>
  <c r="H31" i="1"/>
  <c r="I31" i="1"/>
  <c r="J31" i="1"/>
  <c r="I32" i="1"/>
  <c r="J32" i="1" s="1"/>
  <c r="I33" i="1"/>
  <c r="J33" i="1"/>
  <c r="I34" i="1"/>
  <c r="J34" i="1" s="1"/>
  <c r="I35" i="1"/>
  <c r="J35" i="1"/>
  <c r="I36" i="1"/>
  <c r="J36" i="1" s="1"/>
  <c r="I37" i="1"/>
  <c r="J37" i="1"/>
  <c r="I38" i="1"/>
  <c r="J38" i="1" s="1"/>
  <c r="I39" i="1"/>
  <c r="J39" i="1"/>
  <c r="I40" i="1"/>
  <c r="J40" i="1" s="1"/>
  <c r="I41" i="1"/>
  <c r="J41" i="1"/>
  <c r="I42" i="1"/>
  <c r="J42" i="1" s="1"/>
  <c r="I43" i="1"/>
  <c r="J43" i="1"/>
  <c r="I44" i="1"/>
  <c r="J44" i="1" s="1"/>
  <c r="I45" i="1"/>
  <c r="J45" i="1"/>
  <c r="I46" i="1"/>
  <c r="J46" i="1" s="1"/>
  <c r="I47" i="1"/>
  <c r="J47" i="1"/>
  <c r="I48" i="1"/>
  <c r="J48" i="1" s="1"/>
  <c r="I49" i="1"/>
  <c r="J49" i="1"/>
  <c r="H50" i="1"/>
  <c r="I50" i="1" s="1"/>
  <c r="J50" i="1" s="1"/>
  <c r="H51" i="1"/>
  <c r="I51" i="1" s="1"/>
  <c r="H52" i="1"/>
  <c r="J52" i="1" s="1"/>
  <c r="I52" i="1"/>
  <c r="H53" i="1"/>
  <c r="I53" i="1"/>
  <c r="J53" i="1"/>
  <c r="H54" i="1"/>
  <c r="I54" i="1" s="1"/>
  <c r="J54" i="1" s="1"/>
  <c r="H55" i="1"/>
  <c r="I55" i="1" s="1"/>
  <c r="H56" i="1"/>
  <c r="J56" i="1" s="1"/>
  <c r="I56" i="1"/>
  <c r="H57" i="1"/>
  <c r="I57" i="1"/>
  <c r="J57" i="1"/>
  <c r="H58" i="1"/>
  <c r="I58" i="1" s="1"/>
  <c r="J58" i="1" s="1"/>
  <c r="H59" i="1"/>
  <c r="I59" i="1" s="1"/>
  <c r="H60" i="1"/>
  <c r="J60" i="1" s="1"/>
  <c r="I60" i="1"/>
  <c r="H61" i="1"/>
  <c r="I61" i="1"/>
  <c r="J61" i="1"/>
  <c r="H62" i="1"/>
  <c r="I62" i="1" s="1"/>
  <c r="J62" i="1" s="1"/>
  <c r="H63" i="1"/>
  <c r="I63" i="1" s="1"/>
  <c r="H64" i="1"/>
  <c r="J64" i="1" s="1"/>
  <c r="I64" i="1"/>
  <c r="I65" i="1"/>
  <c r="J65" i="1"/>
  <c r="H66" i="1"/>
  <c r="I66" i="1" s="1"/>
  <c r="H67" i="1"/>
  <c r="J67" i="1" s="1"/>
  <c r="I67" i="1"/>
  <c r="H68" i="1"/>
  <c r="I68" i="1"/>
  <c r="J68" i="1"/>
  <c r="H69" i="1"/>
  <c r="I69" i="1" s="1"/>
  <c r="J69" i="1" s="1"/>
  <c r="H70" i="1"/>
  <c r="I70" i="1" s="1"/>
  <c r="H71" i="1"/>
  <c r="J71" i="1" s="1"/>
  <c r="I71" i="1"/>
  <c r="I72" i="1"/>
  <c r="J72" i="1"/>
  <c r="I73" i="1"/>
  <c r="J73" i="1" s="1"/>
  <c r="I74" i="1"/>
  <c r="J74" i="1"/>
  <c r="I75" i="1"/>
  <c r="J75" i="1" s="1"/>
  <c r="H76" i="1"/>
  <c r="I76" i="1"/>
  <c r="J76" i="1"/>
  <c r="H77" i="1"/>
  <c r="I77" i="1" s="1"/>
  <c r="J77" i="1" s="1"/>
  <c r="H78" i="1"/>
  <c r="I78" i="1" s="1"/>
  <c r="I79" i="1"/>
  <c r="J79" i="1"/>
  <c r="I80" i="1"/>
  <c r="J80" i="1" s="1"/>
  <c r="H81" i="1"/>
  <c r="J81" i="1" s="1"/>
  <c r="I81" i="1"/>
  <c r="H82" i="1"/>
  <c r="I82" i="1"/>
  <c r="J82" i="1"/>
  <c r="H83" i="1"/>
  <c r="I83" i="1" s="1"/>
  <c r="J83" i="1" s="1"/>
  <c r="H84" i="1"/>
  <c r="I84" i="1" s="1"/>
  <c r="H85" i="1"/>
  <c r="J85" i="1" s="1"/>
  <c r="I85" i="1"/>
  <c r="H86" i="1"/>
  <c r="I86" i="1"/>
  <c r="J86" i="1"/>
  <c r="H87" i="1"/>
  <c r="I87" i="1" s="1"/>
  <c r="J87" i="1" s="1"/>
  <c r="H88" i="1"/>
  <c r="I88" i="1" s="1"/>
  <c r="H89" i="1"/>
  <c r="J89" i="1" s="1"/>
  <c r="I89" i="1"/>
  <c r="H90" i="1"/>
  <c r="I90" i="1"/>
  <c r="J90" i="1"/>
  <c r="H91" i="1"/>
  <c r="I91" i="1" s="1"/>
  <c r="J91" i="1" s="1"/>
  <c r="H92" i="1"/>
  <c r="I92" i="1" s="1"/>
  <c r="H93" i="1"/>
  <c r="J93" i="1" s="1"/>
  <c r="I93" i="1"/>
  <c r="I94" i="1"/>
  <c r="J94" i="1"/>
  <c r="I95" i="1"/>
  <c r="J95" i="1" s="1"/>
  <c r="I96" i="1"/>
  <c r="J96" i="1"/>
  <c r="J97" i="1"/>
  <c r="I98" i="1"/>
  <c r="J98" i="1" s="1"/>
  <c r="I99" i="1"/>
  <c r="J99" i="1"/>
  <c r="J100" i="1"/>
  <c r="J101" i="1"/>
  <c r="J102" i="1"/>
  <c r="J103" i="1"/>
  <c r="J104" i="1"/>
  <c r="J105" i="1"/>
  <c r="J106" i="1"/>
  <c r="J92" i="1" l="1"/>
  <c r="J88" i="1"/>
  <c r="J84" i="1"/>
  <c r="J78" i="1"/>
  <c r="J70" i="1"/>
  <c r="J66" i="1"/>
  <c r="J63" i="1"/>
  <c r="J59" i="1"/>
  <c r="J55" i="1"/>
  <c r="J51" i="1"/>
  <c r="J29" i="1"/>
  <c r="J21" i="1"/>
</calcChain>
</file>

<file path=xl/sharedStrings.xml><?xml version="1.0" encoding="utf-8"?>
<sst xmlns="http://schemas.openxmlformats.org/spreadsheetml/2006/main" count="772" uniqueCount="284">
  <si>
    <t>ADJUDICACIÓN DIRECTA</t>
  </si>
  <si>
    <t>14 DE ABRIL DE 2013</t>
  </si>
  <si>
    <t>16 DE MARZO DE 2013</t>
  </si>
  <si>
    <t>098-R33AD/DIE/IOCIFED/2013</t>
  </si>
  <si>
    <t>01 DE MARZO</t>
  </si>
  <si>
    <t>GRUPO SLAGEN DIVISION CONSTRUCCION, S.A. DE C.V.</t>
  </si>
  <si>
    <t>DIVERSAS ESCUELAS Y UBICACIONES:VER ANEXOS</t>
  </si>
  <si>
    <t>RAMO 33</t>
  </si>
  <si>
    <t>28 DE ABRIL DE 2013</t>
  </si>
  <si>
    <t>15 DE MARZO DE 2013</t>
  </si>
  <si>
    <t>097-R33AD/DIE/IOCIFED/2013</t>
  </si>
  <si>
    <t>28 DE FEBRERO</t>
  </si>
  <si>
    <t>AMBIENTES EUROPEOS, S.A. DE C.V.</t>
  </si>
  <si>
    <t xml:space="preserve">REPARACIONES GENERALES EN ESCUELA PRIMARIA "LIBERTAD"  UBICACIÓN:PINOTEPA DE DON LUIS, PINOTEPA DE DON LUIS, JAMILTEPEC, COSTA   </t>
  </si>
  <si>
    <t>13 DE ABRIL DE 2013</t>
  </si>
  <si>
    <t>096-R33AD/DIE/IOCIFED/2013</t>
  </si>
  <si>
    <t>MEGAESTRUCTURAS Y PROYECTOS GREDA, S.A. DE C.V.</t>
  </si>
  <si>
    <t>12 DE ABRIL DE 2013</t>
  </si>
  <si>
    <t>14 DE MARZO DE 2013</t>
  </si>
  <si>
    <t>095-R33AD/DIE/IOCIFED/2013</t>
  </si>
  <si>
    <t>27 DE FEBRERO</t>
  </si>
  <si>
    <t>MATERIALES IMPERMEABLES DE OAXACA, S.A. DE C.V.</t>
  </si>
  <si>
    <t>11 DE ABRIL DE 2013</t>
  </si>
  <si>
    <t>13 DE MARZO DE 2013</t>
  </si>
  <si>
    <t>094-R33AD/DIE/IOCIFED/2013</t>
  </si>
  <si>
    <t>26 DE FEBRERO</t>
  </si>
  <si>
    <t>CONSTRUCTORA HERES, S.A. DE C.V.</t>
  </si>
  <si>
    <t>26 DE ABRIL DE 2013</t>
  </si>
  <si>
    <t>093-R33AD/DIE/IOCIFED/2013</t>
  </si>
  <si>
    <t>JANRRI, S.A. DE C.V.</t>
  </si>
  <si>
    <t xml:space="preserve">REPARACIONES GENERALES EN ESCUELA PRIMARIA "MELCHOR OCAMPO" UBICACIÓN:PUERTO ANGEL, SAN PEDRO POCHUTLA, POCHUTLA, COSTA  </t>
  </si>
  <si>
    <t>VER TABLA</t>
  </si>
  <si>
    <t>092-R33AD/DIE/IOCIFED/2013</t>
  </si>
  <si>
    <t>ING. HUGOLINO VASQUEZ LOPEZ</t>
  </si>
  <si>
    <t>25 DE ABRIL DE 2013</t>
  </si>
  <si>
    <t>12 DE MARZO DE 2013</t>
  </si>
  <si>
    <t>091-R33AD/DIE/IOCIFED/2013</t>
  </si>
  <si>
    <t>25 DE FEBRERO</t>
  </si>
  <si>
    <t xml:space="preserve">REPARACIONES GENERALES EN ESCUELA PRIMARIA "LAZARO CARDENAS" UBICACIÓN:PLAYA ZIPOLITE, SAN PEDRO POCHUTLA, POCHUTLA, COSTA  </t>
  </si>
  <si>
    <t>10 DE ABRIL DE 2013</t>
  </si>
  <si>
    <t>090-R33AD/DIE/IOCIFED/2013</t>
  </si>
  <si>
    <t>INGENIERIA EN CONSTRUCCION SANTO DOMINGO, S.A. DE C.V.</t>
  </si>
  <si>
    <t>06 DE ABRIL DE 2013</t>
  </si>
  <si>
    <t>08 DE MARZO DE 2013</t>
  </si>
  <si>
    <t>089-R33AD/DIE/IOCIFED/2013</t>
  </si>
  <si>
    <t>21 DE FEBRERO</t>
  </si>
  <si>
    <t>04 DE MAYO DE 2013</t>
  </si>
  <si>
    <t>06 DE MARZO DE 2013</t>
  </si>
  <si>
    <t>088-R33AD/DIE/IOCIFED/2013</t>
  </si>
  <si>
    <t>19 DE FEBRERO</t>
  </si>
  <si>
    <t>ING. FLOREAL ALFREDO LEYVA AGUILAR</t>
  </si>
  <si>
    <t>REPARACIONES GENERALES EN ESCUELA PRIMARIA "MIGUEL HIDALGO" UBICACIÓN:SAN MATEO PIÑAS, SAN MATEO PIÑAS, POCHUTLA, COSTA</t>
  </si>
  <si>
    <t>087-R33AD/DIE/IOCIFED/2013</t>
  </si>
  <si>
    <t>TUTUJAM, S.A. DE C.V.</t>
  </si>
  <si>
    <t>19 DE ABRIL DE 2013</t>
  </si>
  <si>
    <t>086-R33AD/DIE/IOCIFED/2013</t>
  </si>
  <si>
    <t>GREHUGMAR, S.A. DE C.V.</t>
  </si>
  <si>
    <t>CONSTRUCCIÓN DE DOS AULAS Y DOS ANEXOS DE MATERIAL PREFABRICADO EN ESCUELA PRIMARIA "FRAY BARTOLOME DE LAS CASAS" UBICACIÓN: SANTO DOMINGO IXCATLAN, SANTO DOMINGO IXCATLAN, TLAXIACO, MIXTECA</t>
  </si>
  <si>
    <t>LICITACIÓN PÚBLICA</t>
  </si>
  <si>
    <t>03 DE MAYO DE 2013</t>
  </si>
  <si>
    <t>18 DE FEBRERO DE 2013</t>
  </si>
  <si>
    <t>085-R33/LP/DIE/IOCIFED/2013</t>
  </si>
  <si>
    <t>FALLO INICIAL ENE2913, FALLO FINAL FEB0613, FECHA CONTRATO:FEBRERO 08 2013</t>
  </si>
  <si>
    <t>DIJICAL CONSTRUCCIONES, S.A. DE C.V.</t>
  </si>
  <si>
    <t>CONSTRUCCION DE DOS AULAS EN ESCUELA SECUNDARIA TECNICA No. 1 UBICACIÓN:OAXACA DE JUAREZ, OAXACA DE JUAREZ,  CENTRO, VALLES CENTRALES</t>
  </si>
  <si>
    <t>18 DE MAYO DE 2013</t>
  </si>
  <si>
    <t>084-R33/LP/DIE/IOCIFED/2013</t>
  </si>
  <si>
    <t>CONSTRUCCION DE DOS AULAS DIDACTICAS Y UN SALON DE CANTOS Y JUEGOS EN JARDIN DE NIÑOS URBANO "PROF. BENJAMIN GURROLA CARRERA"  UBICACIÓN:TLALIXTAC DE CABRERA, TLALIXTAC DE CABRERA, CENTRO, VALLES CENTRALES</t>
  </si>
  <si>
    <t>18 DE ABRIL DE 2013</t>
  </si>
  <si>
    <t>083-R33/LP/DIE/IOCIFED/2013</t>
  </si>
  <si>
    <t>CONSTRUCCIÓN DE UN AULA EN ESCUELA PRIMARIA "PAUL PERCY HARRIS" (COL. BUGAMBILIA) UBICACIÓN:OAXACA DE JUAREZ, OAXACA DE JUAREZ, CENTRO, VALLES CENTRALES</t>
  </si>
  <si>
    <t>082-R33/LP/DIE/IOCIFED/2013</t>
  </si>
  <si>
    <t>ARQ. VICTOR EDUARDO CRUZ RAMOS</t>
  </si>
  <si>
    <t>CONSTRUCCIÓN DE UN LABORATORIO-TALLER EN TELESECUNDARIA (COL. LA SOLEDAD) UBICACIÓN:SANTA CRUZ XOXOCOTLAN, SANTA CRUZ XOXOCOTLAN, CENTRO, VALLES CENTRALES</t>
  </si>
  <si>
    <t>081-R33/LP/DIE/IOCIFED/2013</t>
  </si>
  <si>
    <t>CONSTRUCCIÓN DE UN AULA EN ESCUELA PRIMARIA "REVOLUCION" UBICACIÓN:SAN ISIDRO MONJAS, SANTA CRUZ XOXOCOTLAN, CENTRO, VALLES CENTRALES</t>
  </si>
  <si>
    <t>080-R33/LP/DIE/IOCIFED/2013</t>
  </si>
  <si>
    <t>CONSTRUCCIÓN DE UN AULA EN ESCUELA PRIMARIA "EMILIANO ZAPATA" (COL. EMILIANO ZAPATA) UBICACIÓN:SANTA CRUZ XOXOCOTLAN, SANTA CRUZ XOXOCOTLAN, CENTRO, VALLES CENTRALES</t>
  </si>
  <si>
    <t>079-R33/LP/DIE/IOCIFED/2013</t>
  </si>
  <si>
    <t>GOMEZ MORENO CONSTRUCCIONES, S.A. DE C.V.</t>
  </si>
  <si>
    <t>CONSTRUCCION DE UN AULA EN J.N.U. "LUZ MARIA ZALETA DE ELSNER" UBICACIÓN:SANTA CRUZ XOXOCOTLAN, SANTA CRUZ XOXOCOTLAN, CENTRO, VALLES CENTRALES</t>
  </si>
  <si>
    <t>078-R33/LP/DIE/IOCIFED/2013</t>
  </si>
  <si>
    <t>CONSTRUCCIÓN DE UN AULA EN ESCUELA PRIMARIA "ANTONIO DE LEON" UBICACIÓN:LOMAS DE SAN JAVIER, SANTA CRUZ XOXOCOTLAN, CENTRO, VALLES CENTRALES</t>
  </si>
  <si>
    <t>077-R33/LP/DIE/IOCIFED/2013</t>
  </si>
  <si>
    <t>CONSTRUCCIÓN DE UN AULA EN ESCUELA PRIMARIA "21 DE AGOSTO" (COL. MONTE BELLO) UBICACIÓN:SANTA CRUZ XOXOCOTLAN, SANTA CRUZ XOXOCOTLAN, CENTRO, VALLES CENTRALES</t>
  </si>
  <si>
    <t>076-R33/LP/DIE/IOCIFED/2013</t>
  </si>
  <si>
    <t>CONSTRUCCION DE UN AULA EN J.N.U. "PORFIRIO DIAZ" (COL. BENITO JUAREZ)  UBICACIÓN:SANTA CRUZ XOXOCOTLAN, SANTA CRUZ XOXOCOTLAN, CENTRO, VALLES CENTRALES</t>
  </si>
  <si>
    <t>075-R33/LP/DIE/IOCIFED/2013</t>
  </si>
  <si>
    <t>IMPERCOLOR COMERCIAL, S.A. DE C.V.</t>
  </si>
  <si>
    <t>CONSTRUCCION DE DOS AULAS Y DOS ANEXOS EN TELESECUNDARIA UBICACIÓN:VIGUERA, OAXACA DE JUAREZ, CENTRO, VALLES CENTRALES</t>
  </si>
  <si>
    <t>074-R33/LP/DIE/IOCIFED/2013</t>
  </si>
  <si>
    <t>CONSTRUCCION DE UN AULA EN TELESECUNDARIA UBICACIÓN:MAGDALENA APASCO, MAGDALENA APASCO, ETLA, VALLES CENTRALES</t>
  </si>
  <si>
    <t>073-R33/LP/DIE/IOCIFED/2013</t>
  </si>
  <si>
    <t>CONSTRUCCIÓN DE UN AULA Y UN ANEXO EN ESCUELA PRIMARIA "BENITO JUAREZ"  UBICACIÓN:LA CIENEGA, SAN JERONIMO SOSOLA, ETLA, VALLES CENTRALES</t>
  </si>
  <si>
    <t>072-R33/LP/DIE/IOCIFED/2013</t>
  </si>
  <si>
    <t>ING. GUMERCINDO FULGENCIO CRUZ MARTINEZ</t>
  </si>
  <si>
    <t>REPARACIONES GENERALES EN ESCUELA PRIMARIA "JOSE MARIA MORELOS" UBICACIÓN:SANTIAGO SUCHILQUITONGO, SANTIAGO SUCHILQUITONGO, ETLA, VALLES CENTRALES</t>
  </si>
  <si>
    <t>071-R33/LP/DIE/IOCIFED/2013</t>
  </si>
  <si>
    <t>CONSTRUCCION DE UN AULA Y TRES ANEXOS EN TELESECUNDARIA UBICACIÓN:EL CARRIZAL, SANTA MARIA PEÑOLES, ETLA, VALLES CENTRALES</t>
  </si>
  <si>
    <t>16 DE AGOSTO DE 2013</t>
  </si>
  <si>
    <t>070-R33/LP/DIE/IOCIFED/2013</t>
  </si>
  <si>
    <t xml:space="preserve">CONSTRUCCIÓN DE DOCE AULAS EN ESCUELA PRIMARIA "MORELOS" UBICACIÓN:OCOTLAN DE MORELOS, OCOTLAN DE MORELOS, OCOTLAN, VALLES CENTRALES  </t>
  </si>
  <si>
    <t>17 DE JUNIO DE 2013</t>
  </si>
  <si>
    <t>069-R33/LP/DIE/IOCIFED/2013</t>
  </si>
  <si>
    <t>ARQ. MIGUEL ROBLES REYES</t>
  </si>
  <si>
    <t>REPARACIONES GENERALES EN ESCUELA PRIMARIA "REDENCION" UBICACIÓN: SANTO TOMAS TAMAZULAPAN, SANTO TOMAS TAMAZULAPAN, MIAHUATLAN, SIERRA SUR</t>
  </si>
  <si>
    <t>068-R33/LP/DIE/IOCIFED/2013</t>
  </si>
  <si>
    <t>CONSTRUCCIÓN DE UN AULA Y UN ANEXO EN ESCUELA PRIMARIA "LUIS FLORES VASQUEZ" (COL. DE LA ESPERANZA) UBICACIÓN:MIAHUATLAN DE PORFIRIO DIAZ, MIAHUATLAN DE PORFIRIO DIAZ, MIAHUATLAN, SIERRA SUR</t>
  </si>
  <si>
    <t>067-R33/LP/DIE/IOCIFED/2013</t>
  </si>
  <si>
    <t>ARQ. DEMIS VASQUEZ DOMINGUEZ</t>
  </si>
  <si>
    <t>CONSTRUCCIÓN DE TRES AULAS EN ESCUELA PRIMARIA "RUFINO TAMAYO" UBICACIÓN:UNIDAD HABITACIONAL DOCE DE MAYO, TLACOLULA DE MATAMOROS, TLACOLULA, VALLES CENTRALES</t>
  </si>
  <si>
    <t>066-R33/LP/DIE/IOCIFED/2013</t>
  </si>
  <si>
    <t>CONSTRUCCIÓN DE UN AULA EN ESCUELA PRIMARIA "GENERAL FRANCISCO J. MUJICA" UBICACIÓN:TLACOLULA DE MATAMOROS, TLACOLULA DE MATAMOROS, TLACOLULA, VALLES CENTRALES</t>
  </si>
  <si>
    <t>065-R33/LP/DIE/IOCIFED/2013</t>
  </si>
  <si>
    <t>OPERADORA GAMS S. A DE C.V.</t>
  </si>
  <si>
    <t>CONSTRUCCION DE UN AULA EN J.N.U. "ROSAURA ZAPATA" UBICACIÓN::TLACOLULA DE MATAMOROS, TLACOLULA DE MATAMOROS, TLACOLULA, VALLES CENTRALES</t>
  </si>
  <si>
    <t>064-R33/LP/DIE/IOCIFED/2013</t>
  </si>
  <si>
    <t>CONSTRUCCION DE UN AULA DE MEDIOS EN ESCUELA SECUNDARIA TECNICA No. 48 UBICACIÓN:TLACOLULA DE MATAMOROS, TLACOLULA DE MATAMOROS, TLACOLULA, VALLES CENTRALES</t>
  </si>
  <si>
    <t>063-R33/LP/DIE/IOCIFED/2013</t>
  </si>
  <si>
    <t>ACABADOS VENECIA, S.A. DE C.V.</t>
  </si>
  <si>
    <t>REPARACIONES GENERALES EN J.N.R. "GENERAL LAZARO CARDENAS" UBICACIÓN:SAN ESTEBAN OZOLOTEPEC, SANTA MARIA OZOLOTEPEC, MIAHUATLAN, SIERRA SUR</t>
  </si>
  <si>
    <t>062-R33/LP/DIE/IOCIFED/2013</t>
  </si>
  <si>
    <t>CONSTRUCCIÓN DE UN AULA EN ESCUELA PRIMARIA "LEANDRO VALLE" UBICACIÓN:SAN GREGORIO OZOLOTEPEC, SANTA MARIA OZOLOTEPEC, MIAHUATLAN, SIERRA SUR</t>
  </si>
  <si>
    <t>061-R33/LP/DIE/IOCIFED/2013</t>
  </si>
  <si>
    <t>CONSTRUCCION DE UN AULA EN J.N.R. "DONAJI" UBICACIÓN:SANTA CRUZ OZOLOTEPEC, SANTA MARIA OZOLOTEPEC, MIAHUATLAN, SIERRA SUR</t>
  </si>
  <si>
    <t>060-R33/LP/DIE/IOCIFED/2013</t>
  </si>
  <si>
    <t>REPARACIONES GENERALES EN ESCUELA PRIMARIA "MIGUEL HIDALGO" UBICACIÓN:SANTA ROSA MATAGALLINAS, SANTA MARIA SOLA, SOLA DE VEGA, SIERRA SUR</t>
  </si>
  <si>
    <t>059-R33/LP/DIE/IOCIFED/2013</t>
  </si>
  <si>
    <t>CONSTRUCCIÓN DE DOS ANEXOS Y REPARACIONES GENERALES EN ESCUELA PRIMARIA "CUAUHTEMOC" UBICACIÓN:EL CARRIZAL, VILLA SOLA DE VEGA, SOLA DE VEGA, SIERRA SUR</t>
  </si>
  <si>
    <t>058-R33/LP/DIE/IOCIFED/2013</t>
  </si>
  <si>
    <t>CONSTRUCCIÓN DE DOS ANEXOS EN ESCUELA PRIMARIA "GREGORIO TORRES QUINTERO" UBICACIÓN:SANTOS REYES SOLA, VILLA SOLA DE VEGA, SOLA DE VEGA, SIERRA SUR</t>
  </si>
  <si>
    <t>057-R33/LP/DIE/IOCIFED/2013</t>
  </si>
  <si>
    <t>CASTELLANOS LEON CONSTRUCCIONES, S.A DE C.V.</t>
  </si>
  <si>
    <t>CONSTRUCCIÓN DE UN AULA EN J.N.I. "MALITZIN" UBICACIÓN:SAN JUAN ELOTEPEC, VILLA SOLA DE VEGA, SOLA DE VEGA, SIERRA SUR</t>
  </si>
  <si>
    <t>056-R33/LP/DIE/IOCIFED/2013</t>
  </si>
  <si>
    <t>CONSTRUCCIÓN DE UN AULA EN ESCUELA PRIMARIA "LEONA VICARIO" UBICACIÓN:SANTIAGO SOCHILTEPEC, SANTIAGO TEXTITLAN, SOLA DE VEGA, SIERRA SUR</t>
  </si>
  <si>
    <t>055-R33/LP/DIE/IOCIFED/2013</t>
  </si>
  <si>
    <t>CONSTRUCCION DE UN AULA Y TRES ANEXOS EN J.N.R. "MARGARITA MAZA DE JUAREZ" UBICACIÓN:SANTIAGO SOCHILTEPEC, SANTIAGO TEXTITLAN, SOLA DE VEGA, SIERRA SUR</t>
  </si>
  <si>
    <t>054-R33/LP/DIE/IOCIFED/2013</t>
  </si>
  <si>
    <t>REPARACIONES GENERALES EN ESCUELA PRIMARIA "BELISARIO DOMINGUEZ" UBICACIÓN:SAN JOSE OZOLOTEPEC, SAN FRANCISCO OZOLOTEPEC, MIAHUATLAN, SIERRA SUR</t>
  </si>
  <si>
    <t>053-R33/LP/DIE/IOCIFED/2013</t>
  </si>
  <si>
    <t>CONSTRUCCIÓN DE DOS ANEXOS EN ESCUELA PRIMARIA "FRANCISCO SARABIA" UBICACIÓN: SANTA CRUZ OZOLOTEPEC, SANTA MARIA OZOLOTEPEC, MIAHUATLAN, SIERRA SUR</t>
  </si>
  <si>
    <t>052-R33/LP/DIE/IOCIFED/2013</t>
  </si>
  <si>
    <t>CONSTRUCCION DE UN AULA EN J.N.R. "AGUSTIN MELGAR" UBICACIÓN:SAN PABLO OZOLOTEPEC, SANTA MARIA OZOLOTEPEC, MIAHUATLAN, SIERRA SUR</t>
  </si>
  <si>
    <t>051-R33/LP/DIE/IOCIFED/2013</t>
  </si>
  <si>
    <t>CONSTRUCCION DE DOS AULAS Y UN ANEXO EN J.N.R. "FRIDA KAHLO" UBICACIÓN:COATECAS ALTAS, COATECAS ALTAS, EJUTLA, VALLES CENTRALES</t>
  </si>
  <si>
    <t>050-R33/LP/DIE/IOCIFED/2013</t>
  </si>
  <si>
    <t>CONSTRUCCION DE UN AULA Y TRES ANEXOS EN J.N.U. "JOSEFINA RAMOS DEL RIO" UBICACIÓN: MIAHUATLAN DE PORFIRIO DIAZ,  MIAHUATLAN DE PORFIRIO DIAZ, MIAHUATLAN, SIERRA SUR</t>
  </si>
  <si>
    <t>049-R33/LP/DIE/IOCIFED/2013</t>
  </si>
  <si>
    <t>INMOBILIARIA, PROYECTOS Y CONSTRUCCIONES GRIJAP, S.A. DE C.V.</t>
  </si>
  <si>
    <t>CONSTRUCCIÓN DE UN LABORATORIO-TALLER EN TELESECUNDARIA UBICACIÓN:SANTIAGO MALACATEPEC, SAN JUAN MAZATLAN, MIXE, SIERRA NORTE</t>
  </si>
  <si>
    <t>048-R33/LP/DIE/IOCIFED/2013</t>
  </si>
  <si>
    <t>GRUPO SIERRA NORTE INMOBILIARIA, S.A. DE C.V.</t>
  </si>
  <si>
    <t>CONSTRUCCIÓN DE DOS AULAS EN J.N.I. "CARMEN SERDAN" (COL. INDEPENDENCIA) UBICACIÓN:SAN JOSE CHILTEPEC, SAN JOSE CHILTEPEC, TUXTEPEC, PAPALOAPAN</t>
  </si>
  <si>
    <t>047-R33/LP/DIE/IOCIFED/2013</t>
  </si>
  <si>
    <t>ROSARIO OBRAS Y ESPACIOS DE LA MIXTECA, S.A. DE C.V.</t>
  </si>
  <si>
    <t>CONSTRUCCIÓN DE CUATRO AULAS EN ESCUELA PRIMARIA "ALMA MIXTECA" UBICACIÓN:SAN SEBASTIAN DEL MONTE, SANTO DOMINGO TONALA, HUAJUAPAN, MIXTECA</t>
  </si>
  <si>
    <t>046-R33/LP/DIE/IOCIFED/2013</t>
  </si>
  <si>
    <t>REPARACIONES GENERALES EN ESCUELA PRIMARIA "BENITO JUAREZ" UBICACIÓN:SAN LORENZO VICTORIA, SAN LORENZO VICTORIA, SILACAYOAPAM, MIXTECA</t>
  </si>
  <si>
    <t>045-R33/LP/DIE/IOCIFED/2013</t>
  </si>
  <si>
    <t>BIA CONSTRUCCIONES, S.A. DE C.V.</t>
  </si>
  <si>
    <t>REPARACIONES GENERALES EN TELESECUNDARIA UBICACIÓN:OJO DE AGUA, HEROICA CIUDAD DE TLAXIACO, TLAXIACO, MIXTECA</t>
  </si>
  <si>
    <t>044-R33/LP/DIE/IOCIFED/2013</t>
  </si>
  <si>
    <t>REPARACIONES GENERALES EN TELESECUNDARIA  UBICACIÓN:SAN ANDRES NUXIÑO, SAN ANDRES NUXIÑO, NOCHIXTLAN, MIXTECA</t>
  </si>
  <si>
    <t>043-R33/LP/DIE/IOCIFED/2013</t>
  </si>
  <si>
    <t>REPARACIONES GENERALES EN J.N.R. "GABRIELA MISTRAL" UBICACIÓN: MAGDALENA YODOCONO DE PORFIRIO DIAZ, MAGDALENA YODOCONO DE PORFIRIO DIAZ, NOCHIXTLAN, MIXTECA</t>
  </si>
  <si>
    <t>042-R33/LP/DIE/IOCIFED/2013</t>
  </si>
  <si>
    <t>ARQ. ERASTO GERARDO GUADALUPE SANTOS HERRERA</t>
  </si>
  <si>
    <t>CONSTRUCCION DE TRES AULAS Y DOS ANEXOS EN ESCUELA PRIMARIA "LIC. EDUARDO VASCONCELOS" UBICACIÓN:SAN SIMON ZAHUATLAN, SAN SIMON ZAHUATLAN, HUAJUAPAN, MIXTECA</t>
  </si>
  <si>
    <t>041-R33/LP/DIE/IOCIFED/2013</t>
  </si>
  <si>
    <t>CAOBSA CASAS Y OBRA, S.A. DE C.V.</t>
  </si>
  <si>
    <t>CONSTRUCCION DE UN AULA Y UN ANEXO EN ESCUELA PRIMARIA "24 DE FEBRERO" UBICACIÓN:LAGUNA AMARILLA, SANTO TOMAS OCOTEPEC, TLAXIACO, MIXTECA</t>
  </si>
  <si>
    <t>040-R33/LP/DIE/IOCIFED/2013</t>
  </si>
  <si>
    <t>CONSTRUCCIÓN DE TRES ANEXOS Y REPARACIONES GENERALES EN ESCUELA PRIMARIA "MIGUEL HIDALGO Y COSTILLA" UBICACIÓN:LAZARO CARDENAS, SANTO TOMAS OCOTEPEC, TLAXIACO, MIXTECA</t>
  </si>
  <si>
    <t>039-R33/LP/DIE/IOCIFED/2013</t>
  </si>
  <si>
    <t>REPARACIONES GENERALES EN TELESECUNDARIA (NDOYOITA) UBICACIÓN:NUNUMA, SANTO TOMAS OCOTEPEC, TLAXIACO, MIXTECA</t>
  </si>
  <si>
    <t>038-R33/LP/DIE/IOCIFED/2013</t>
  </si>
  <si>
    <t>CONSTRUCCIÓN DE DOS AULAS EN ESCUELA PRIMARIA "ADOLFO LOPEZ MATEOS" UBICACIÓN:19 DE ABRIL, SANTO TOMAS OCOTEPEC, TLAXIACO, MIXTECA</t>
  </si>
  <si>
    <t>037-R33/LP/DIE/IOCIFED/2013</t>
  </si>
  <si>
    <t>REPARACIONES GENERALES EN ESCUELA PRIMARIA "21 DE MARZO" UBICACIÓN:BENITO JUAREZ , SANTO TOMAS OCOTEPEC, TLAXIACO, MIXTECA</t>
  </si>
  <si>
    <t>036-R33/LP/DIE/IOCIFED/2013</t>
  </si>
  <si>
    <t>REPARACIONES GENERALES EN J.N.R. "LUZ DEL SABER" UBICACIÓN:GUADALUPE BUENAVISTA, SANTA MARIA YUCUHITI, TLAXIACO, MIXTECA</t>
  </si>
  <si>
    <t>035-R33/LP/DIE/IOCIFED/2013</t>
  </si>
  <si>
    <t>MONFAMEL, S.A DE CV.</t>
  </si>
  <si>
    <t>REPARACIONES GENERALES EN ESCUELA SECUNDARIA GENERAL "GENARO V. VASQUEZ" UBICACIÓN:SANTO TOMAS OCOTEPEC,  SANTO TOMAS OCOTEPEC, TLAXIACO, MIXTECA</t>
  </si>
  <si>
    <t>034-R33/LP/DIE/IOCIFED/2013</t>
  </si>
  <si>
    <t>CONSTRUCCION DE UN ANEXO Y REPARACIONES GENERALES EN J.N.I. "ROSARIO CASTELLANOS" (XINICANA) UBICACIÓN:SANTA CATARINA YOSONOTU, SANTA CATARINA YOSONOTU, TLAXIACO, MIXTECA</t>
  </si>
  <si>
    <t>033-R33/LP/DIE/IOCIFED/2013</t>
  </si>
  <si>
    <t>CONSTRUCCIÓN DE UN ANEXO EN ESCUELA PRIMARIA "MIGUEL HIDALGO Y COSTILLA" UBICACIÓN: BUENAVISTA, ANTA MARIA YOSOYUA, TLAXIACO, MIXTECA</t>
  </si>
  <si>
    <t>032-R33/LP/DIE/IOCIFED/2013</t>
  </si>
  <si>
    <t>UN ANEXO Y REPARACIONES GENERALES EN ESCUELA PRIMARIA "VALERIO TRUJANO" UBICACIÓN:VISTA HERMOSA, SAN PABLO TIJALTEPEC, TLAXIACO, MIXTECA</t>
  </si>
  <si>
    <t>031-R33/LP/DIE/IOCIFED/2013</t>
  </si>
  <si>
    <t>CONSTRUCCION DE UN AULA EN ESCUELA SECUNDARIA TECNICA No. 163 UBICACIÓN:SAN AGUSTIN TLACOTEPEC, SAN AGUSTIN TLACOTEPEC, TLAXIACO, MIXTECA</t>
  </si>
  <si>
    <t>030-R33/LP/DIE/IOCIFED/2013</t>
  </si>
  <si>
    <t>OCHOSI CONSTRUCCIONES, S.A. DE C.V.</t>
  </si>
  <si>
    <t>CONSTRUCCIÓN DE DOS AULAS Y UN ANEXO EN JARDIN DE NIÑOS INDIGENA "SOR JUANA INES DE LA CRUZ" (PARAJE YUCUNICATA) UBICACIÓN:OJO DE AGUA, HEROICA CIUDAD DE TLAXIACO, TLAXIACO, MIXTECA</t>
  </si>
  <si>
    <t>029-R33/LP/DIE/IOCIFED/2013</t>
  </si>
  <si>
    <t>CONSTRUCCIÓN DE UN AULA Y TRES ANEXOS EN JARDIN DE NIÑOS URBANO "BENITO JUAREZ" (COL. HERMOSA PROVINCIA) UBICACIÓN:HEROICA CIUDAD DE TLAXIACO, HEROICA CIUDAD DE TLAXIACO, TLAXIACO, MIXTECA</t>
  </si>
  <si>
    <t>028-R33/LP/DIE/IOCIFED/2013</t>
  </si>
  <si>
    <t>CONSTRUCCIONES CABIO, S.A. DE C.V.</t>
  </si>
  <si>
    <t>CONSTRUCCIÓN DE UN AULA, LABORATORIO-TALLER Y TRES ANEXOS EN TELESECUNDARIA UBICACIÓN:LLANO ENCINO AMARILLO, COICOYAN DE LAS FLORES, JUXTLAHUACA, MIXTECA</t>
  </si>
  <si>
    <t>027-R33/LP/DIE/IOCIFED/2013</t>
  </si>
  <si>
    <t>CONSTRUCCIÓN DE DOS ANEXOS EN ESCUELA PRIMARIA "EMILIANO ZAPATA" UBICACIÓN:SAN MARCOS XINICUESTA, SAN SEBASTIAN TECOMAXTLAHUACA, JUXTLAHUACA, MIXTECA</t>
  </si>
  <si>
    <t>026-R33/LP/DIE/IOCIFED/2013</t>
  </si>
  <si>
    <t>CONSTRUCCIÓN DE UN LABORATORIO-TALLER EN TELESECUNDARIA  UBICACIÓN:TIERRA COLORADA, COICOYAN DE LAS FLORES, JUXTLAHUACA, MIXTECA</t>
  </si>
  <si>
    <t>025-R33/LP/DIE/IOCIFED/2013</t>
  </si>
  <si>
    <t>INMOBILIARIA Y CONSTRUCTORA YUBENA, S.A. DE C.V.</t>
  </si>
  <si>
    <t>REPARACIONES GENERALES EN ESCUELA PRIMARIA "BENITO JUAREZ" UBICACIÓN: LOMA FLOR, COICOYAN DE LAS FLORES, JUXTLAHUACA, MIXTECA</t>
  </si>
  <si>
    <t>024-R33/LP/DIE/IOCIFED/2013</t>
  </si>
  <si>
    <t>CONSTRUCCIÓN DE DOS AULAS EN ESCUELA PRIMARIA "VICENTE GUERRERO" UBICACIÓN:RANCHO PASTOR, COICOYAN DE LAS FLORES, JUXTLAHUACA, MIXTECA</t>
  </si>
  <si>
    <t>023-R33/LP/DIE/IOCIFED/2013</t>
  </si>
  <si>
    <t>FEGOCE CONSTRUCCIONES SA DE CV</t>
  </si>
  <si>
    <t>CONSTRUCCIÓN DE DOS AULAS, LABORATORIO-TALLER Y TRES ANEXOS EN TELESECUNDARIA UBICACIÓN:SAN ANTONIO, SAN MIGUEL CHIMALAPA, JUCHITAN, ISTMO</t>
  </si>
  <si>
    <t>022-R33/LP/DIE/IOCIFED/2013</t>
  </si>
  <si>
    <t>CONSTRUCCIÓN DE TRES ANEXOS EN TELESECUNDARIA UBICACIÓN:BENITO JUAREZ (EL TREBOL), SAN MIGUEL CHIMALAPA, JUCHITAN, ISTMO</t>
  </si>
  <si>
    <t>021-R33/LP/DIE/IOCIFED/2013</t>
  </si>
  <si>
    <t>CONSTRUCCIÓN DE DOS AULAS EN ESCUELA PRIMARIA "MIGUEL HIDALGO Y COSTILLA" UBICACIÓN:SAN ANTONIO, SAN MIGUEL CHIMALAPA, JUCHITAN, ISTMO</t>
  </si>
  <si>
    <t>020-R33/LP/DIE/IOCIFED/2013</t>
  </si>
  <si>
    <t>FEGOCE CONSTRUCCIONES, S.A. DE C.V.</t>
  </si>
  <si>
    <t>CONSTRUCCIÓN DE TRES ANEXOS EN JARDIN DE NIÑOS RURAL "FRANCISCO GABILONDO SOLER" UBICACIÓN:SAN ANTONIO, SAN MIGUEL CHIMALAPA, JUCHITAN, ISTMO</t>
  </si>
  <si>
    <t>019-R33/LP/DIE/IOCIFED/2013</t>
  </si>
  <si>
    <t>HANGAR 4 INGENIERIA Y PROYECTOS, S.A. DE C.V.</t>
  </si>
  <si>
    <t>REPARACIONES GENERALES EN ESCUELA PRIMARIA "MIGUEL HIDALGO" UBICACIÓN:LA ESMERALDA, SANTA MARIA CHIMALAPA, JUCHITAN, ISTMO</t>
  </si>
  <si>
    <t>018-R33/LP/DIE/IOCIFED/2013</t>
  </si>
  <si>
    <t>CONSTRUCCIÓN DE DOS AULAS, LABORATORIO-TALLER Y TRES ANEXOS EN TELESECUNDARIA UBICACIÓN:SANTA MARIA DEL MAR, HEROICA CIUDAD DE JUCHITAN DE ZARAGOZA, JUCHITAN, ISTMO</t>
  </si>
  <si>
    <t>017-R33/LP/DIE/IOCIFED/2013</t>
  </si>
  <si>
    <t>REPARACIONES GENERALES EN J.N.I. "VICENTE GUERRERO" UBICACIÓN:SAN MATEO DEL MAR, SAN MATEO DEL MAR, TEHUANTEPEC, ISTMO</t>
  </si>
  <si>
    <t>014-R33/LP/DIE/IOCIFED/2013</t>
  </si>
  <si>
    <t>ING. MAGDALENO ARTURO HERNANDEZ BAUTISTA</t>
  </si>
  <si>
    <t>CONSTRUCCION DE DOS AULAS EN ESCUELA PRIMARIA "BENITO JUAREZ" UBICACIÓN:RIO SAPO, SANTA MARIA CHILCHOTLA, TEOTITLAN, CAÑADA</t>
  </si>
  <si>
    <t>013-R33/LP/DIE/IOCIFED/2013</t>
  </si>
  <si>
    <t>CONSTRUCCION DE TRES AULAS EN ESCUELA SECUNDARIA TECNICA No. 42 UBICACIÓN:SAN JOSE TENANGO,  SAN JOSE TENANGO, TEOTITLAN, CAÑADA</t>
  </si>
  <si>
    <t>012-R33/LP/DIE/IOCIFED/2013</t>
  </si>
  <si>
    <t>REPARACIONES GENERALES EN ESCUELA PRIMARIA "UNION Y PROGRESO" UBICACIÓN:CERRO CENTRAL, SAN JOSE TENANGO, TEOTITLAN, CAÑADA</t>
  </si>
  <si>
    <t>011-R33/LP/DIE/IOCIFED/2013</t>
  </si>
  <si>
    <t>GRUPO ESCORPIO COMERCIALIZADORA DE BIENES Y SERVICIOS, S.A. DE C.V.</t>
  </si>
  <si>
    <t>CONSTRUCCION DE UN LABORATORIO EN ESCUELA SECUNDARIA GENERAL "LEYES DE REFORMA" UBICACIÓN:SANTA MARIA CHILCHOTLA, SANTA MARIA CHILCHOTLA, TEOTITLAN, CAÑADA</t>
  </si>
  <si>
    <t>010-R33/LP/DIE/IOCIFED/2013</t>
  </si>
  <si>
    <t>08 DE FEBRERO</t>
  </si>
  <si>
    <t>REPARACIONES GENERALES EN ESCUELA PRIMARIA "MIGUEL HIDALGO" UBICACIÓN:ELOXOCHIXTLAN DE FLORES MAGON, ELOXOCHIXTLAN DE FLORES MAGON, TEOTITLAN, CAÑADA</t>
  </si>
  <si>
    <t>ADJUDICACION DIRECTA</t>
  </si>
  <si>
    <t>06 DE MAYO DE 2013</t>
  </si>
  <si>
    <t>21 DE FEBRERO DE 2013</t>
  </si>
  <si>
    <t>009-R33AD/DIE/IOCIFED/2013</t>
  </si>
  <si>
    <t>06 DE FEBRERO</t>
  </si>
  <si>
    <t>CONCEPTO ARQUITECTONICO OJEDA, S.A. DE C.V.</t>
  </si>
  <si>
    <t>CONSTRUCCIÓN DE UN AULA Y REPARACIONES GENERALES EN ESCUELA PRIMARIA "MIGUEL HIDALGO" UBICACIÓN: LLANO DE AGUACATE, PUTLA VILLA DE GUERRERO, PUTLA, SIERRA SUR</t>
  </si>
  <si>
    <t>006-R33AD/DIE/IOCIFED/2013</t>
  </si>
  <si>
    <t>CONSTRUCCIÓN DE UN AULA EN J.N.I. "LAZARO CARDENAS" UBICACIÓN:SAN JOSE YOSOCAÑU (YOSOCANU), CONSTANCIA DEL ROSARIO, PUTLA, SIERRA SUR</t>
  </si>
  <si>
    <t>21 DE ABRIL DE 2013</t>
  </si>
  <si>
    <t>005-R33AD/DIE/IOCIFED/2013</t>
  </si>
  <si>
    <t>REPARACIONES GENERALES EN J.N.I. "DOÑA JOSEFA ORTIZ DE DOMINGUEZ" UBICACIÓN:PASO DE AGUILA COPALA, SANTIAGO JUXTLAHUACA, JUXTLAHUACA, MIXTECA</t>
  </si>
  <si>
    <t>004-R33AD/DIE/IOCIFED/2013</t>
  </si>
  <si>
    <t>CONSTRUCCIÓN DE UN AULA Y UN ANEXO EN J.N.I. "LOS NIÑOS HEROES" UBICACIÓN:LAZARO CARDENAS COPALA, SANTIAGO JUXTLAHUACA, JUXTLAHUACA, MIXTECA</t>
  </si>
  <si>
    <t>21 DE MAYO DE 2013</t>
  </si>
  <si>
    <t>003-R33AD/DIE/IOCIFED/2013</t>
  </si>
  <si>
    <t>REPARACIONES GENERALES EN ESCUELA PRIMARIA "GABINO BARREDA" UBICACIÓN:EL RASTROJO, SANTIAGO JUXTLAHUACA, JUXTLAHUACA, MIXTECA</t>
  </si>
  <si>
    <t>001-R33AD/DIE/IOCIFED/2013</t>
  </si>
  <si>
    <t>CONSTRUCCIÓN DE DOS AULAS EN ESCUELA PRIMARIA "ADELANTE" UBICACIÓN:CERRO CABEZA, SANTIAGO JUXTLAHUACA, JUXTLAHUACA, MIXTECA</t>
  </si>
  <si>
    <t>PROGRAMA FONDO DE APORTACIONES MULTIPLES R33</t>
  </si>
  <si>
    <t>27 DE SEPTIEMBRE DE 2013</t>
  </si>
  <si>
    <t>31 DE ENERO DE 2013</t>
  </si>
  <si>
    <t>099-R33/LP/DIE/IOCIFED/2013</t>
  </si>
  <si>
    <t>FALLO ENE1713, CONTRATO ENE1813</t>
  </si>
  <si>
    <t>CONSTRUCCIÓN DE UN GIMNASIO AUDITORIO EN LA ESCUELA NORMAL SUPERIOR FEDERAL DE OAXACA (1A. ETAPA) UBICACIÓN:SANTA CRUZ XOXOCOTLAN, SANTA CRUZ XOXOCOTLAN, CENTRO, VALLES CENTRALES</t>
  </si>
  <si>
    <t>FAFEF</t>
  </si>
  <si>
    <t>Programa R33-FAFEF</t>
  </si>
  <si>
    <t>al</t>
  </si>
  <si>
    <t>del</t>
  </si>
  <si>
    <t>Período</t>
  </si>
  <si>
    <t>IMPORTE</t>
  </si>
  <si>
    <t>IVA</t>
  </si>
  <si>
    <t>Número</t>
  </si>
  <si>
    <t>Fecha de celebración</t>
  </si>
  <si>
    <t>Observaciones</t>
  </si>
  <si>
    <t>Modalidad de contrato</t>
  </si>
  <si>
    <t>Contrato de obra pública</t>
  </si>
  <si>
    <r>
      <t xml:space="preserve">Concursante </t>
    </r>
    <r>
      <rPr>
        <sz val="10"/>
        <color indexed="9"/>
        <rFont val="Arial"/>
        <family val="2"/>
      </rPr>
      <t>(Invitación restringida)PF</t>
    </r>
  </si>
  <si>
    <r>
      <t xml:space="preserve">Concursante </t>
    </r>
    <r>
      <rPr>
        <sz val="10"/>
        <color indexed="9"/>
        <rFont val="Arial"/>
        <family val="2"/>
      </rPr>
      <t>(Invitación restringida)PM</t>
    </r>
  </si>
  <si>
    <t>Empresa contratada</t>
  </si>
  <si>
    <t>Nombre de la obra</t>
  </si>
  <si>
    <t>Programa</t>
  </si>
  <si>
    <t>Actualización: DIA 17/04/2013</t>
  </si>
  <si>
    <t>Obras públicas ejecutadas en modalidad de contrato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</si>
</sst>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&quot;$&quot;#,##0.00"/>
    <numFmt numFmtId="166" formatCode="_-[$€]* #,##0.00_-;\-[$€]* #,##0.00_-;_-[$€]* &quot;-&quot;??_-;_-@_-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6"/>
      <name val="Arial"/>
      <family val="2"/>
    </font>
    <font>
      <sz val="8"/>
      <name val="Arial"/>
      <family val="2"/>
    </font>
    <font>
      <u/>
      <sz val="8"/>
      <name val="Calibri"/>
      <family val="2"/>
    </font>
    <font>
      <b/>
      <u/>
      <sz val="8"/>
      <name val="Calibri"/>
      <family val="2"/>
    </font>
    <font>
      <b/>
      <u/>
      <sz val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6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15" fontId="12" fillId="0" borderId="0" xfId="0" applyNumberFormat="1" applyFont="1" applyAlignment="1">
      <alignment horizontal="right"/>
    </xf>
    <xf numFmtId="0" fontId="0" fillId="0" borderId="0" xfId="0" applyFill="1" applyBorder="1"/>
    <xf numFmtId="0" fontId="2" fillId="0" borderId="0" xfId="0" applyFont="1" applyFill="1" applyBorder="1"/>
    <xf numFmtId="0" fontId="13" fillId="0" borderId="0" xfId="0" applyFont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371475</xdr:colOff>
      <xdr:row>0</xdr:row>
      <xdr:rowOff>19050</xdr:rowOff>
    </xdr:from>
    <xdr:ext cx="1521619" cy="77628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19050"/>
          <a:ext cx="1521619" cy="77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273337" cy="840581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73337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0"/>
  <sheetViews>
    <sheetView tabSelected="1" zoomScale="80" zoomScaleNormal="80" workbookViewId="0">
      <selection activeCell="A7" sqref="A7:A9"/>
    </sheetView>
  </sheetViews>
  <sheetFormatPr baseColWidth="10" defaultRowHeight="12.75" x14ac:dyDescent="0.2"/>
  <cols>
    <col min="1" max="1" width="17.140625" style="1" customWidth="1"/>
    <col min="2" max="2" width="32.7109375" customWidth="1"/>
    <col min="3" max="3" width="17" customWidth="1"/>
    <col min="4" max="5" width="16.42578125" style="2" customWidth="1"/>
    <col min="6" max="6" width="12" customWidth="1"/>
    <col min="7" max="7" width="19.7109375" customWidth="1"/>
    <col min="8" max="9" width="18.7109375" customWidth="1"/>
    <col min="10" max="10" width="16.5703125" customWidth="1"/>
    <col min="11" max="12" width="9.7109375" style="1" customWidth="1"/>
    <col min="13" max="13" width="13" customWidth="1"/>
    <col min="14" max="14" width="28.42578125" customWidth="1"/>
  </cols>
  <sheetData>
    <row r="2" spans="1:14" ht="12.75" customHeight="1" x14ac:dyDescent="0.2">
      <c r="E2" s="26"/>
      <c r="F2" s="28"/>
      <c r="G2" s="25"/>
      <c r="H2" s="25"/>
      <c r="I2" s="25"/>
    </row>
    <row r="3" spans="1:14" ht="20.25" x14ac:dyDescent="0.2">
      <c r="A3" s="27" t="s">
        <v>283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0.25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E5" s="26"/>
      <c r="F5" s="25"/>
      <c r="G5" s="25"/>
      <c r="H5" s="25"/>
      <c r="I5" s="25"/>
    </row>
    <row r="6" spans="1:14" x14ac:dyDescent="0.2">
      <c r="B6" s="1"/>
      <c r="C6" s="1"/>
      <c r="D6" s="1"/>
      <c r="E6" s="1"/>
      <c r="F6" s="1"/>
      <c r="G6" s="1"/>
      <c r="H6" s="1"/>
      <c r="I6" s="1"/>
      <c r="J6" s="1"/>
      <c r="M6" s="1"/>
      <c r="N6" s="24" t="s">
        <v>282</v>
      </c>
    </row>
    <row r="7" spans="1:14" ht="14.25" customHeight="1" x14ac:dyDescent="0.2">
      <c r="A7" s="22" t="s">
        <v>281</v>
      </c>
      <c r="B7" s="22" t="s">
        <v>280</v>
      </c>
      <c r="C7" s="22" t="s">
        <v>279</v>
      </c>
      <c r="D7" s="22" t="s">
        <v>278</v>
      </c>
      <c r="E7" s="22" t="s">
        <v>277</v>
      </c>
      <c r="F7" s="22" t="s">
        <v>276</v>
      </c>
      <c r="G7" s="22"/>
      <c r="H7" s="22"/>
      <c r="I7" s="22"/>
      <c r="J7" s="22"/>
      <c r="K7" s="22"/>
      <c r="L7" s="22"/>
      <c r="M7" s="22" t="s">
        <v>275</v>
      </c>
      <c r="N7" s="22" t="s">
        <v>274</v>
      </c>
    </row>
    <row r="8" spans="1:14" ht="39.75" customHeight="1" x14ac:dyDescent="0.2">
      <c r="A8" s="22"/>
      <c r="B8" s="22"/>
      <c r="C8" s="22"/>
      <c r="D8" s="22"/>
      <c r="E8" s="22"/>
      <c r="F8" s="22" t="s">
        <v>273</v>
      </c>
      <c r="G8" s="22" t="s">
        <v>272</v>
      </c>
      <c r="H8" s="22" t="s">
        <v>270</v>
      </c>
      <c r="I8" s="22" t="s">
        <v>271</v>
      </c>
      <c r="J8" s="22" t="s">
        <v>270</v>
      </c>
      <c r="K8" s="22" t="s">
        <v>269</v>
      </c>
      <c r="L8" s="22"/>
      <c r="M8" s="22"/>
      <c r="N8" s="22"/>
    </row>
    <row r="9" spans="1:14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268</v>
      </c>
      <c r="L9" s="23" t="s">
        <v>267</v>
      </c>
      <c r="M9" s="22"/>
      <c r="N9" s="22"/>
    </row>
    <row r="10" spans="1:14" s="19" customFormat="1" ht="56.25" hidden="1" customHeight="1" x14ac:dyDescent="0.2">
      <c r="A10" s="21" t="s">
        <v>266</v>
      </c>
      <c r="B10" s="13"/>
      <c r="C10" s="13"/>
      <c r="D10" s="13"/>
      <c r="E10" s="13"/>
      <c r="F10" s="16"/>
      <c r="G10" s="13"/>
      <c r="H10" s="13"/>
      <c r="I10" s="13"/>
      <c r="J10" s="20"/>
      <c r="K10" s="16"/>
      <c r="L10" s="16"/>
      <c r="M10" s="13"/>
      <c r="N10" s="13"/>
    </row>
    <row r="11" spans="1:14" s="19" customFormat="1" ht="65.099999999999994" customHeight="1" x14ac:dyDescent="0.2">
      <c r="A11" s="17" t="s">
        <v>265</v>
      </c>
      <c r="B11" s="12" t="s">
        <v>264</v>
      </c>
      <c r="C11" s="12" t="s">
        <v>5</v>
      </c>
      <c r="D11" s="12"/>
      <c r="E11" s="13"/>
      <c r="F11" s="16" t="s">
        <v>263</v>
      </c>
      <c r="G11" s="12" t="s">
        <v>262</v>
      </c>
      <c r="H11" s="15">
        <v>6252956.0300000003</v>
      </c>
      <c r="I11" s="15">
        <v>1000472.97</v>
      </c>
      <c r="J11" s="15">
        <f>ROUND(H11+I11,2)</f>
        <v>7253429</v>
      </c>
      <c r="K11" s="16" t="s">
        <v>261</v>
      </c>
      <c r="L11" s="15" t="s">
        <v>260</v>
      </c>
      <c r="M11" s="14" t="s">
        <v>58</v>
      </c>
      <c r="N11" s="13"/>
    </row>
    <row r="12" spans="1:14" ht="56.25" hidden="1" customHeight="1" x14ac:dyDescent="0.2">
      <c r="A12" s="18"/>
      <c r="B12" s="12"/>
      <c r="C12" s="12"/>
      <c r="D12" s="12"/>
      <c r="E12" s="13"/>
      <c r="F12" s="16"/>
      <c r="G12" s="12"/>
      <c r="H12" s="15"/>
      <c r="I12" s="15"/>
      <c r="J12" s="15"/>
      <c r="K12" s="16"/>
      <c r="L12" s="15"/>
      <c r="M12" s="14"/>
      <c r="N12" s="13"/>
    </row>
    <row r="13" spans="1:14" ht="56.25" hidden="1" customHeight="1" x14ac:dyDescent="0.2">
      <c r="A13" s="17" t="s">
        <v>259</v>
      </c>
      <c r="B13" s="12"/>
      <c r="C13" s="12"/>
      <c r="D13" s="12"/>
      <c r="E13" s="13"/>
      <c r="F13" s="16"/>
      <c r="G13" s="12"/>
      <c r="H13" s="15"/>
      <c r="I13" s="15"/>
      <c r="J13" s="15"/>
      <c r="K13" s="16"/>
      <c r="L13" s="15"/>
      <c r="M13" s="14"/>
      <c r="N13" s="13"/>
    </row>
    <row r="14" spans="1:14" s="5" customFormat="1" ht="56.25" customHeight="1" x14ac:dyDescent="0.2">
      <c r="A14" s="11" t="s">
        <v>7</v>
      </c>
      <c r="B14" s="10" t="s">
        <v>258</v>
      </c>
      <c r="C14" s="10" t="s">
        <v>245</v>
      </c>
      <c r="D14" s="10"/>
      <c r="E14" s="6"/>
      <c r="F14" s="9" t="s">
        <v>244</v>
      </c>
      <c r="G14" s="10" t="s">
        <v>257</v>
      </c>
      <c r="H14" s="8">
        <v>517677.03</v>
      </c>
      <c r="I14" s="8">
        <f>ROUND(H14*0.16,2)</f>
        <v>82828.320000000007</v>
      </c>
      <c r="J14" s="8">
        <f>ROUND(H14+I14,2)</f>
        <v>600505.35</v>
      </c>
      <c r="K14" s="9" t="s">
        <v>242</v>
      </c>
      <c r="L14" s="8" t="s">
        <v>254</v>
      </c>
      <c r="M14" s="7" t="s">
        <v>240</v>
      </c>
      <c r="N14" s="6"/>
    </row>
    <row r="15" spans="1:14" s="5" customFormat="1" ht="56.25" customHeight="1" x14ac:dyDescent="0.2">
      <c r="A15" s="11" t="s">
        <v>7</v>
      </c>
      <c r="B15" s="10" t="s">
        <v>256</v>
      </c>
      <c r="C15" s="10" t="s">
        <v>245</v>
      </c>
      <c r="D15" s="10"/>
      <c r="E15" s="6"/>
      <c r="F15" s="9" t="s">
        <v>244</v>
      </c>
      <c r="G15" s="10" t="s">
        <v>255</v>
      </c>
      <c r="H15" s="8">
        <v>720008.74</v>
      </c>
      <c r="I15" s="8">
        <f>ROUND(H15*0.16,2)</f>
        <v>115201.4</v>
      </c>
      <c r="J15" s="8">
        <f>ROUND(H15+I15,2)</f>
        <v>835210.14</v>
      </c>
      <c r="K15" s="9" t="s">
        <v>242</v>
      </c>
      <c r="L15" s="8" t="s">
        <v>254</v>
      </c>
      <c r="M15" s="7" t="s">
        <v>240</v>
      </c>
      <c r="N15" s="6"/>
    </row>
    <row r="16" spans="1:14" s="5" customFormat="1" ht="56.25" customHeight="1" x14ac:dyDescent="0.2">
      <c r="A16" s="11" t="s">
        <v>7</v>
      </c>
      <c r="B16" s="10" t="s">
        <v>253</v>
      </c>
      <c r="C16" s="10" t="s">
        <v>245</v>
      </c>
      <c r="D16" s="10"/>
      <c r="E16" s="6"/>
      <c r="F16" s="9" t="s">
        <v>244</v>
      </c>
      <c r="G16" s="10" t="s">
        <v>252</v>
      </c>
      <c r="H16" s="8">
        <v>374094.65</v>
      </c>
      <c r="I16" s="8">
        <f>ROUND(H16*0.16,2)</f>
        <v>59855.14</v>
      </c>
      <c r="J16" s="8">
        <f>ROUND(H16+I16,2)</f>
        <v>433949.79</v>
      </c>
      <c r="K16" s="9" t="s">
        <v>242</v>
      </c>
      <c r="L16" s="8" t="s">
        <v>241</v>
      </c>
      <c r="M16" s="7" t="s">
        <v>240</v>
      </c>
      <c r="N16" s="6"/>
    </row>
    <row r="17" spans="1:14" s="5" customFormat="1" ht="56.25" customHeight="1" x14ac:dyDescent="0.2">
      <c r="A17" s="11" t="s">
        <v>7</v>
      </c>
      <c r="B17" s="10" t="s">
        <v>251</v>
      </c>
      <c r="C17" s="10" t="s">
        <v>245</v>
      </c>
      <c r="D17" s="10"/>
      <c r="E17" s="6"/>
      <c r="F17" s="9" t="s">
        <v>244</v>
      </c>
      <c r="G17" s="10" t="s">
        <v>250</v>
      </c>
      <c r="H17" s="8">
        <v>183883.04</v>
      </c>
      <c r="I17" s="8">
        <f>ROUND(H17*0.16,2)</f>
        <v>29421.29</v>
      </c>
      <c r="J17" s="8">
        <f>ROUND(H17+I17,2)</f>
        <v>213304.33</v>
      </c>
      <c r="K17" s="9" t="s">
        <v>242</v>
      </c>
      <c r="L17" s="8" t="s">
        <v>249</v>
      </c>
      <c r="M17" s="7" t="s">
        <v>240</v>
      </c>
      <c r="N17" s="6"/>
    </row>
    <row r="18" spans="1:14" s="5" customFormat="1" ht="56.25" customHeight="1" x14ac:dyDescent="0.2">
      <c r="A18" s="11" t="s">
        <v>7</v>
      </c>
      <c r="B18" s="10" t="s">
        <v>248</v>
      </c>
      <c r="C18" s="10" t="s">
        <v>245</v>
      </c>
      <c r="D18" s="10"/>
      <c r="E18" s="6"/>
      <c r="F18" s="9" t="s">
        <v>244</v>
      </c>
      <c r="G18" s="10" t="s">
        <v>247</v>
      </c>
      <c r="H18" s="8">
        <v>294899.43</v>
      </c>
      <c r="I18" s="8">
        <f>ROUND(H18*0.16,2)</f>
        <v>47183.91</v>
      </c>
      <c r="J18" s="8">
        <f>ROUND(H18+I18,2)</f>
        <v>342083.34</v>
      </c>
      <c r="K18" s="9" t="s">
        <v>242</v>
      </c>
      <c r="L18" s="8" t="s">
        <v>241</v>
      </c>
      <c r="M18" s="7" t="s">
        <v>240</v>
      </c>
      <c r="N18" s="6"/>
    </row>
    <row r="19" spans="1:14" s="5" customFormat="1" ht="56.25" customHeight="1" x14ac:dyDescent="0.2">
      <c r="A19" s="11" t="s">
        <v>7</v>
      </c>
      <c r="B19" s="10" t="s">
        <v>246</v>
      </c>
      <c r="C19" s="10" t="s">
        <v>245</v>
      </c>
      <c r="D19" s="10"/>
      <c r="E19" s="6"/>
      <c r="F19" s="9" t="s">
        <v>244</v>
      </c>
      <c r="G19" s="10" t="s">
        <v>243</v>
      </c>
      <c r="H19" s="8">
        <v>488808.53</v>
      </c>
      <c r="I19" s="8">
        <f>ROUND(H19*0.16,2)</f>
        <v>78209.36</v>
      </c>
      <c r="J19" s="8">
        <f>ROUND(H19+I19,2)</f>
        <v>567017.89</v>
      </c>
      <c r="K19" s="9" t="s">
        <v>242</v>
      </c>
      <c r="L19" s="8" t="s">
        <v>241</v>
      </c>
      <c r="M19" s="7" t="s">
        <v>240</v>
      </c>
      <c r="N19" s="6"/>
    </row>
    <row r="20" spans="1:14" s="5" customFormat="1" ht="56.25" customHeight="1" x14ac:dyDescent="0.2">
      <c r="A20" s="11" t="s">
        <v>7</v>
      </c>
      <c r="B20" s="10" t="s">
        <v>239</v>
      </c>
      <c r="C20" s="10" t="s">
        <v>235</v>
      </c>
      <c r="D20" s="10"/>
      <c r="E20" s="6"/>
      <c r="F20" s="9" t="s">
        <v>238</v>
      </c>
      <c r="G20" s="10" t="s">
        <v>237</v>
      </c>
      <c r="H20" s="8">
        <v>866692.24</v>
      </c>
      <c r="I20" s="8">
        <f>ROUND(H20*0.16,2)</f>
        <v>138670.76</v>
      </c>
      <c r="J20" s="8">
        <f>ROUND(H20+I20,2)</f>
        <v>1005363</v>
      </c>
      <c r="K20" s="9" t="s">
        <v>60</v>
      </c>
      <c r="L20" s="8" t="s">
        <v>102</v>
      </c>
      <c r="M20" s="7" t="s">
        <v>58</v>
      </c>
      <c r="N20" s="6"/>
    </row>
    <row r="21" spans="1:14" s="5" customFormat="1" ht="65.099999999999994" customHeight="1" x14ac:dyDescent="0.2">
      <c r="A21" s="11" t="s">
        <v>7</v>
      </c>
      <c r="B21" s="10" t="s">
        <v>236</v>
      </c>
      <c r="C21" s="10" t="s">
        <v>235</v>
      </c>
      <c r="D21" s="10"/>
      <c r="E21" s="6"/>
      <c r="F21" s="9" t="s">
        <v>62</v>
      </c>
      <c r="G21" s="10" t="s">
        <v>234</v>
      </c>
      <c r="H21" s="8">
        <f>700748/1.16</f>
        <v>604093.10344827594</v>
      </c>
      <c r="I21" s="8">
        <f>ROUND(H21*0.16,2)</f>
        <v>96654.9</v>
      </c>
      <c r="J21" s="8">
        <f>ROUND(H21+I21,2)</f>
        <v>700748</v>
      </c>
      <c r="K21" s="9" t="s">
        <v>60</v>
      </c>
      <c r="L21" s="8" t="s">
        <v>59</v>
      </c>
      <c r="M21" s="7" t="s">
        <v>58</v>
      </c>
      <c r="N21" s="6"/>
    </row>
    <row r="22" spans="1:14" s="5" customFormat="1" ht="65.099999999999994" customHeight="1" x14ac:dyDescent="0.2">
      <c r="A22" s="11" t="s">
        <v>7</v>
      </c>
      <c r="B22" s="10" t="s">
        <v>233</v>
      </c>
      <c r="C22" s="10" t="s">
        <v>183</v>
      </c>
      <c r="D22" s="10"/>
      <c r="E22" s="6"/>
      <c r="F22" s="9" t="s">
        <v>62</v>
      </c>
      <c r="G22" s="10" t="s">
        <v>232</v>
      </c>
      <c r="H22" s="8">
        <f>662751.14/1.16</f>
        <v>571337.18965517252</v>
      </c>
      <c r="I22" s="8">
        <f>ROUND(H22*0.16,2)</f>
        <v>91413.95</v>
      </c>
      <c r="J22" s="8">
        <f>ROUND(H22+I22,2)</f>
        <v>662751.14</v>
      </c>
      <c r="K22" s="9" t="s">
        <v>60</v>
      </c>
      <c r="L22" s="8" t="s">
        <v>68</v>
      </c>
      <c r="M22" s="7" t="s">
        <v>58</v>
      </c>
      <c r="N22" s="6"/>
    </row>
    <row r="23" spans="1:14" s="5" customFormat="1" ht="65.099999999999994" customHeight="1" x14ac:dyDescent="0.2">
      <c r="A23" s="11" t="s">
        <v>7</v>
      </c>
      <c r="B23" s="10" t="s">
        <v>231</v>
      </c>
      <c r="C23" s="10" t="s">
        <v>183</v>
      </c>
      <c r="D23" s="10"/>
      <c r="E23" s="6"/>
      <c r="F23" s="9" t="s">
        <v>62</v>
      </c>
      <c r="G23" s="10" t="s">
        <v>230</v>
      </c>
      <c r="H23" s="8">
        <f>765324.28/1.16</f>
        <v>659762.31034482771</v>
      </c>
      <c r="I23" s="8">
        <f>ROUND(H23*0.16,2)</f>
        <v>105561.97</v>
      </c>
      <c r="J23" s="8">
        <f>ROUND(H23+I23,2)</f>
        <v>765324.28</v>
      </c>
      <c r="K23" s="9" t="s">
        <v>60</v>
      </c>
      <c r="L23" s="8" t="s">
        <v>65</v>
      </c>
      <c r="M23" s="7" t="s">
        <v>58</v>
      </c>
      <c r="N23" s="6"/>
    </row>
    <row r="24" spans="1:14" s="5" customFormat="1" ht="65.099999999999994" customHeight="1" x14ac:dyDescent="0.2">
      <c r="A24" s="11" t="s">
        <v>7</v>
      </c>
      <c r="B24" s="10" t="s">
        <v>229</v>
      </c>
      <c r="C24" s="10" t="s">
        <v>228</v>
      </c>
      <c r="D24" s="10"/>
      <c r="E24" s="6"/>
      <c r="F24" s="9" t="s">
        <v>62</v>
      </c>
      <c r="G24" s="10" t="s">
        <v>227</v>
      </c>
      <c r="H24" s="8">
        <f>561252.18/1.16</f>
        <v>483838.08620689664</v>
      </c>
      <c r="I24" s="8">
        <f>ROUND(H24*0.16,2)</f>
        <v>77414.09</v>
      </c>
      <c r="J24" s="8">
        <f>ROUND(H24+I24,2)</f>
        <v>561252.18000000005</v>
      </c>
      <c r="K24" s="9" t="s">
        <v>60</v>
      </c>
      <c r="L24" s="8" t="s">
        <v>59</v>
      </c>
      <c r="M24" s="7" t="s">
        <v>58</v>
      </c>
      <c r="N24" s="6"/>
    </row>
    <row r="25" spans="1:14" s="5" customFormat="1" ht="65.099999999999994" customHeight="1" x14ac:dyDescent="0.2">
      <c r="A25" s="11" t="s">
        <v>7</v>
      </c>
      <c r="B25" s="10" t="s">
        <v>226</v>
      </c>
      <c r="C25" s="10" t="s">
        <v>5</v>
      </c>
      <c r="D25" s="10"/>
      <c r="E25" s="6"/>
      <c r="F25" s="9" t="s">
        <v>62</v>
      </c>
      <c r="G25" s="10" t="s">
        <v>225</v>
      </c>
      <c r="H25" s="8">
        <v>417456.0344</v>
      </c>
      <c r="I25" s="8">
        <f>ROUND(H25*0.16,2)</f>
        <v>66792.97</v>
      </c>
      <c r="J25" s="8">
        <f>ROUND(H25+I25,2)</f>
        <v>484249</v>
      </c>
      <c r="K25" s="9" t="s">
        <v>60</v>
      </c>
      <c r="L25" s="8" t="s">
        <v>68</v>
      </c>
      <c r="M25" s="7" t="s">
        <v>58</v>
      </c>
      <c r="N25" s="6"/>
    </row>
    <row r="26" spans="1:14" s="5" customFormat="1" ht="65.099999999999994" customHeight="1" x14ac:dyDescent="0.2">
      <c r="A26" s="11" t="s">
        <v>7</v>
      </c>
      <c r="B26" s="10" t="s">
        <v>224</v>
      </c>
      <c r="C26" s="10" t="s">
        <v>5</v>
      </c>
      <c r="D26" s="10"/>
      <c r="E26" s="6"/>
      <c r="F26" s="9" t="s">
        <v>62</v>
      </c>
      <c r="G26" s="10" t="s">
        <v>223</v>
      </c>
      <c r="H26" s="8">
        <v>1399775</v>
      </c>
      <c r="I26" s="8">
        <f>ROUND(H26*0.16,2)</f>
        <v>223964</v>
      </c>
      <c r="J26" s="8">
        <f>ROUND(H26+I26,2)</f>
        <v>1623739</v>
      </c>
      <c r="K26" s="9" t="s">
        <v>60</v>
      </c>
      <c r="L26" s="8" t="s">
        <v>65</v>
      </c>
      <c r="M26" s="7" t="s">
        <v>58</v>
      </c>
      <c r="N26" s="6"/>
    </row>
    <row r="27" spans="1:14" s="5" customFormat="1" ht="65.099999999999994" customHeight="1" x14ac:dyDescent="0.2">
      <c r="A27" s="11" t="s">
        <v>7</v>
      </c>
      <c r="B27" s="10" t="s">
        <v>222</v>
      </c>
      <c r="C27" s="10" t="s">
        <v>221</v>
      </c>
      <c r="D27" s="10"/>
      <c r="E27" s="6"/>
      <c r="F27" s="9" t="s">
        <v>62</v>
      </c>
      <c r="G27" s="10" t="s">
        <v>220</v>
      </c>
      <c r="H27" s="8">
        <v>366329.91</v>
      </c>
      <c r="I27" s="8">
        <f>ROUND(H27*0.16,2)</f>
        <v>58612.79</v>
      </c>
      <c r="J27" s="8">
        <f>ROUND(H27+I27,2)</f>
        <v>424942.7</v>
      </c>
      <c r="K27" s="9" t="s">
        <v>60</v>
      </c>
      <c r="L27" s="8" t="s">
        <v>68</v>
      </c>
      <c r="M27" s="7" t="s">
        <v>58</v>
      </c>
      <c r="N27" s="6"/>
    </row>
    <row r="28" spans="1:14" s="5" customFormat="1" ht="65.099999999999994" customHeight="1" x14ac:dyDescent="0.2">
      <c r="A28" s="11" t="s">
        <v>7</v>
      </c>
      <c r="B28" s="10" t="s">
        <v>219</v>
      </c>
      <c r="C28" s="10" t="s">
        <v>218</v>
      </c>
      <c r="D28" s="10"/>
      <c r="E28" s="6"/>
      <c r="F28" s="9" t="s">
        <v>62</v>
      </c>
      <c r="G28" s="10" t="s">
        <v>217</v>
      </c>
      <c r="H28" s="8">
        <v>549729.31000000006</v>
      </c>
      <c r="I28" s="8">
        <f>ROUND(H28*0.16,2)</f>
        <v>87956.69</v>
      </c>
      <c r="J28" s="8">
        <f>ROUND(H28+I28,2)</f>
        <v>637686</v>
      </c>
      <c r="K28" s="9" t="s">
        <v>60</v>
      </c>
      <c r="L28" s="8" t="s">
        <v>65</v>
      </c>
      <c r="M28" s="7" t="s">
        <v>58</v>
      </c>
      <c r="N28" s="6"/>
    </row>
    <row r="29" spans="1:14" s="5" customFormat="1" ht="65.099999999999994" customHeight="1" x14ac:dyDescent="0.2">
      <c r="A29" s="11" t="s">
        <v>7</v>
      </c>
      <c r="B29" s="10" t="s">
        <v>216</v>
      </c>
      <c r="C29" s="10" t="s">
        <v>211</v>
      </c>
      <c r="D29" s="10"/>
      <c r="E29" s="6"/>
      <c r="F29" s="9" t="s">
        <v>62</v>
      </c>
      <c r="G29" s="10" t="s">
        <v>215</v>
      </c>
      <c r="H29" s="8">
        <f>666698.98/1.16</f>
        <v>574740.5</v>
      </c>
      <c r="I29" s="8">
        <f>ROUND(H29*0.16,2)</f>
        <v>91958.48</v>
      </c>
      <c r="J29" s="8">
        <f>ROUND(H29+I29,2)</f>
        <v>666698.98</v>
      </c>
      <c r="K29" s="9" t="s">
        <v>60</v>
      </c>
      <c r="L29" s="8" t="s">
        <v>59</v>
      </c>
      <c r="M29" s="7" t="s">
        <v>58</v>
      </c>
      <c r="N29" s="6"/>
    </row>
    <row r="30" spans="1:14" s="5" customFormat="1" ht="65.099999999999994" customHeight="1" x14ac:dyDescent="0.2">
      <c r="A30" s="11" t="s">
        <v>7</v>
      </c>
      <c r="B30" s="10" t="s">
        <v>214</v>
      </c>
      <c r="C30" s="10" t="s">
        <v>211</v>
      </c>
      <c r="D30" s="10"/>
      <c r="E30" s="6"/>
      <c r="F30" s="9" t="s">
        <v>62</v>
      </c>
      <c r="G30" s="10" t="s">
        <v>213</v>
      </c>
      <c r="H30" s="8">
        <f>707404/1.16</f>
        <v>609831.03448275861</v>
      </c>
      <c r="I30" s="8">
        <f>ROUND(H30*0.16,2)</f>
        <v>97572.97</v>
      </c>
      <c r="J30" s="8">
        <f>ROUND(H30+I30,2)</f>
        <v>707404</v>
      </c>
      <c r="K30" s="9" t="s">
        <v>60</v>
      </c>
      <c r="L30" s="8" t="s">
        <v>65</v>
      </c>
      <c r="M30" s="7" t="s">
        <v>58</v>
      </c>
      <c r="N30" s="6"/>
    </row>
    <row r="31" spans="1:14" s="5" customFormat="1" ht="65.099999999999994" customHeight="1" x14ac:dyDescent="0.2">
      <c r="A31" s="11" t="s">
        <v>7</v>
      </c>
      <c r="B31" s="10" t="s">
        <v>212</v>
      </c>
      <c r="C31" s="10" t="s">
        <v>211</v>
      </c>
      <c r="D31" s="10"/>
      <c r="E31" s="6"/>
      <c r="F31" s="9" t="s">
        <v>62</v>
      </c>
      <c r="G31" s="10" t="s">
        <v>210</v>
      </c>
      <c r="H31" s="8">
        <f>1487298/1.16</f>
        <v>1282153.4482758623</v>
      </c>
      <c r="I31" s="8">
        <f>ROUND(H31*0.16,2)</f>
        <v>205144.55</v>
      </c>
      <c r="J31" s="8">
        <f>ROUND(H31+I31,2)</f>
        <v>1487298</v>
      </c>
      <c r="K31" s="9" t="s">
        <v>60</v>
      </c>
      <c r="L31" s="8" t="s">
        <v>65</v>
      </c>
      <c r="M31" s="7" t="s">
        <v>58</v>
      </c>
      <c r="N31" s="6"/>
    </row>
    <row r="32" spans="1:14" s="5" customFormat="1" ht="65.099999999999994" customHeight="1" x14ac:dyDescent="0.2">
      <c r="A32" s="11" t="s">
        <v>7</v>
      </c>
      <c r="B32" s="10" t="s">
        <v>209</v>
      </c>
      <c r="C32" s="10" t="s">
        <v>206</v>
      </c>
      <c r="D32" s="10"/>
      <c r="E32" s="6"/>
      <c r="F32" s="9" t="s">
        <v>62</v>
      </c>
      <c r="G32" s="10" t="s">
        <v>208</v>
      </c>
      <c r="H32" s="8">
        <v>679391.37930000003</v>
      </c>
      <c r="I32" s="8">
        <f>ROUND(H32*0.16,2)</f>
        <v>108702.62</v>
      </c>
      <c r="J32" s="8">
        <f>ROUND(H32+I32,2)</f>
        <v>788094</v>
      </c>
      <c r="K32" s="9" t="s">
        <v>60</v>
      </c>
      <c r="L32" s="8" t="s">
        <v>59</v>
      </c>
      <c r="M32" s="7" t="s">
        <v>58</v>
      </c>
      <c r="N32" s="6"/>
    </row>
    <row r="33" spans="1:14" s="5" customFormat="1" ht="65.099999999999994" customHeight="1" x14ac:dyDescent="0.2">
      <c r="A33" s="11" t="s">
        <v>7</v>
      </c>
      <c r="B33" s="10" t="s">
        <v>207</v>
      </c>
      <c r="C33" s="10" t="s">
        <v>206</v>
      </c>
      <c r="D33" s="10"/>
      <c r="E33" s="6"/>
      <c r="F33" s="9" t="s">
        <v>62</v>
      </c>
      <c r="G33" s="10" t="s">
        <v>205</v>
      </c>
      <c r="H33" s="8">
        <v>255147.5258</v>
      </c>
      <c r="I33" s="8">
        <f>ROUND(H33*0.16,2)</f>
        <v>40823.599999999999</v>
      </c>
      <c r="J33" s="8">
        <f>ROUND(H33+I33,2)</f>
        <v>295971.13</v>
      </c>
      <c r="K33" s="9" t="s">
        <v>60</v>
      </c>
      <c r="L33" s="8" t="s">
        <v>68</v>
      </c>
      <c r="M33" s="7" t="s">
        <v>58</v>
      </c>
      <c r="N33" s="6"/>
    </row>
    <row r="34" spans="1:14" s="5" customFormat="1" ht="65.099999999999994" customHeight="1" x14ac:dyDescent="0.2">
      <c r="A34" s="11" t="s">
        <v>7</v>
      </c>
      <c r="B34" s="10" t="s">
        <v>204</v>
      </c>
      <c r="C34" s="10" t="s">
        <v>199</v>
      </c>
      <c r="D34" s="10"/>
      <c r="E34" s="6"/>
      <c r="F34" s="9" t="s">
        <v>62</v>
      </c>
      <c r="G34" s="10" t="s">
        <v>203</v>
      </c>
      <c r="H34" s="8">
        <v>418239.65509999997</v>
      </c>
      <c r="I34" s="8">
        <f>ROUND(H34*0.16,2)</f>
        <v>66918.34</v>
      </c>
      <c r="J34" s="8">
        <f>ROUND(H34+I34,2)</f>
        <v>485158</v>
      </c>
      <c r="K34" s="9" t="s">
        <v>60</v>
      </c>
      <c r="L34" s="8" t="s">
        <v>59</v>
      </c>
      <c r="M34" s="7" t="s">
        <v>58</v>
      </c>
      <c r="N34" s="6"/>
    </row>
    <row r="35" spans="1:14" s="5" customFormat="1" ht="65.099999999999994" customHeight="1" x14ac:dyDescent="0.2">
      <c r="A35" s="11" t="s">
        <v>7</v>
      </c>
      <c r="B35" s="10" t="s">
        <v>202</v>
      </c>
      <c r="C35" s="10" t="s">
        <v>199</v>
      </c>
      <c r="D35" s="10"/>
      <c r="E35" s="6"/>
      <c r="F35" s="9" t="s">
        <v>62</v>
      </c>
      <c r="G35" s="10" t="s">
        <v>201</v>
      </c>
      <c r="H35" s="8">
        <v>660736.20680000004</v>
      </c>
      <c r="I35" s="8">
        <f>ROUND(H35*0.16,2)</f>
        <v>105717.79</v>
      </c>
      <c r="J35" s="8">
        <f>ROUND(H35+I35,2)</f>
        <v>766454</v>
      </c>
      <c r="K35" s="9" t="s">
        <v>60</v>
      </c>
      <c r="L35" s="8" t="s">
        <v>59</v>
      </c>
      <c r="M35" s="7" t="s">
        <v>58</v>
      </c>
      <c r="N35" s="6"/>
    </row>
    <row r="36" spans="1:14" s="5" customFormat="1" ht="65.099999999999994" customHeight="1" x14ac:dyDescent="0.2">
      <c r="A36" s="11" t="s">
        <v>7</v>
      </c>
      <c r="B36" s="10" t="s">
        <v>200</v>
      </c>
      <c r="C36" s="10" t="s">
        <v>199</v>
      </c>
      <c r="D36" s="10"/>
      <c r="E36" s="6"/>
      <c r="F36" s="9" t="s">
        <v>62</v>
      </c>
      <c r="G36" s="10" t="s">
        <v>198</v>
      </c>
      <c r="H36" s="8">
        <v>999313.79</v>
      </c>
      <c r="I36" s="8">
        <f>ROUND(H36*0.16,2)</f>
        <v>159890.21</v>
      </c>
      <c r="J36" s="8">
        <f>ROUND(H36+I36,2)</f>
        <v>1159204</v>
      </c>
      <c r="K36" s="9" t="s">
        <v>60</v>
      </c>
      <c r="L36" s="8" t="s">
        <v>59</v>
      </c>
      <c r="M36" s="7" t="s">
        <v>58</v>
      </c>
      <c r="N36" s="6"/>
    </row>
    <row r="37" spans="1:14" s="5" customFormat="1" ht="65.099999999999994" customHeight="1" x14ac:dyDescent="0.2">
      <c r="A37" s="11" t="s">
        <v>7</v>
      </c>
      <c r="B37" s="10" t="s">
        <v>197</v>
      </c>
      <c r="C37" s="10" t="s">
        <v>194</v>
      </c>
      <c r="D37" s="10"/>
      <c r="E37" s="6"/>
      <c r="F37" s="9" t="s">
        <v>62</v>
      </c>
      <c r="G37" s="10" t="s">
        <v>196</v>
      </c>
      <c r="H37" s="8">
        <v>549973.27579999994</v>
      </c>
      <c r="I37" s="8">
        <f>ROUND(H37*0.16,2)</f>
        <v>87995.72</v>
      </c>
      <c r="J37" s="8">
        <f>ROUND(H37+I37,2)</f>
        <v>637969</v>
      </c>
      <c r="K37" s="9" t="s">
        <v>60</v>
      </c>
      <c r="L37" s="8" t="s">
        <v>65</v>
      </c>
      <c r="M37" s="7" t="s">
        <v>58</v>
      </c>
      <c r="N37" s="6"/>
    </row>
    <row r="38" spans="1:14" s="5" customFormat="1" ht="65.099999999999994" customHeight="1" x14ac:dyDescent="0.2">
      <c r="A38" s="11" t="s">
        <v>7</v>
      </c>
      <c r="B38" s="10" t="s">
        <v>195</v>
      </c>
      <c r="C38" s="10" t="s">
        <v>194</v>
      </c>
      <c r="D38" s="10"/>
      <c r="E38" s="6"/>
      <c r="F38" s="9" t="s">
        <v>62</v>
      </c>
      <c r="G38" s="10" t="s">
        <v>193</v>
      </c>
      <c r="H38" s="8">
        <v>388486.20679999999</v>
      </c>
      <c r="I38" s="8">
        <f>ROUND(H38*0.16,2)</f>
        <v>62157.79</v>
      </c>
      <c r="J38" s="8">
        <f>ROUND(H38+I38,2)</f>
        <v>450644</v>
      </c>
      <c r="K38" s="9" t="s">
        <v>60</v>
      </c>
      <c r="L38" s="8" t="s">
        <v>59</v>
      </c>
      <c r="M38" s="7" t="s">
        <v>58</v>
      </c>
      <c r="N38" s="6"/>
    </row>
    <row r="39" spans="1:14" s="5" customFormat="1" ht="65.099999999999994" customHeight="1" x14ac:dyDescent="0.2">
      <c r="A39" s="11" t="s">
        <v>7</v>
      </c>
      <c r="B39" s="10" t="s">
        <v>192</v>
      </c>
      <c r="C39" s="10" t="s">
        <v>160</v>
      </c>
      <c r="D39" s="10"/>
      <c r="E39" s="6"/>
      <c r="F39" s="9" t="s">
        <v>62</v>
      </c>
      <c r="G39" s="10" t="s">
        <v>191</v>
      </c>
      <c r="H39" s="8">
        <v>239067.24</v>
      </c>
      <c r="I39" s="8">
        <f>ROUND(H39*0.16,2)</f>
        <v>38250.76</v>
      </c>
      <c r="J39" s="8">
        <f>ROUND(H39+I39,2)</f>
        <v>277318</v>
      </c>
      <c r="K39" s="9" t="s">
        <v>60</v>
      </c>
      <c r="L39" s="8" t="s">
        <v>68</v>
      </c>
      <c r="M39" s="7" t="s">
        <v>58</v>
      </c>
      <c r="N39" s="6"/>
    </row>
    <row r="40" spans="1:14" s="5" customFormat="1" ht="65.099999999999994" customHeight="1" x14ac:dyDescent="0.2">
      <c r="A40" s="11" t="s">
        <v>7</v>
      </c>
      <c r="B40" s="10" t="s">
        <v>190</v>
      </c>
      <c r="C40" s="10" t="s">
        <v>160</v>
      </c>
      <c r="D40" s="10"/>
      <c r="E40" s="6"/>
      <c r="F40" s="9" t="s">
        <v>62</v>
      </c>
      <c r="G40" s="10" t="s">
        <v>189</v>
      </c>
      <c r="H40" s="8">
        <v>211343.96549999999</v>
      </c>
      <c r="I40" s="8">
        <f>ROUND(H40*0.16,2)</f>
        <v>33815.03</v>
      </c>
      <c r="J40" s="8">
        <f>ROUND(H40+I40,2)</f>
        <v>245159</v>
      </c>
      <c r="K40" s="9" t="s">
        <v>60</v>
      </c>
      <c r="L40" s="8" t="s">
        <v>68</v>
      </c>
      <c r="M40" s="7" t="s">
        <v>58</v>
      </c>
      <c r="N40" s="6"/>
    </row>
    <row r="41" spans="1:14" s="5" customFormat="1" ht="65.099999999999994" customHeight="1" x14ac:dyDescent="0.2">
      <c r="A41" s="11" t="s">
        <v>7</v>
      </c>
      <c r="B41" s="10" t="s">
        <v>188</v>
      </c>
      <c r="C41" s="10" t="s">
        <v>160</v>
      </c>
      <c r="D41" s="10"/>
      <c r="E41" s="6"/>
      <c r="F41" s="9" t="s">
        <v>62</v>
      </c>
      <c r="G41" s="10" t="s">
        <v>187</v>
      </c>
      <c r="H41" s="8">
        <v>274368.09999999998</v>
      </c>
      <c r="I41" s="8">
        <f>ROUND(H41*0.16,2)</f>
        <v>43898.9</v>
      </c>
      <c r="J41" s="8">
        <f>ROUND(H41+I41,2)</f>
        <v>318267</v>
      </c>
      <c r="K41" s="9" t="s">
        <v>60</v>
      </c>
      <c r="L41" s="8" t="s">
        <v>68</v>
      </c>
      <c r="M41" s="7" t="s">
        <v>58</v>
      </c>
      <c r="N41" s="6"/>
    </row>
    <row r="42" spans="1:14" s="5" customFormat="1" ht="65.099999999999994" customHeight="1" x14ac:dyDescent="0.2">
      <c r="A42" s="11" t="s">
        <v>7</v>
      </c>
      <c r="B42" s="10" t="s">
        <v>186</v>
      </c>
      <c r="C42" s="10" t="s">
        <v>183</v>
      </c>
      <c r="D42" s="10"/>
      <c r="E42" s="6"/>
      <c r="F42" s="9" t="s">
        <v>62</v>
      </c>
      <c r="G42" s="10" t="s">
        <v>185</v>
      </c>
      <c r="H42" s="8">
        <v>132866.38</v>
      </c>
      <c r="I42" s="8">
        <f>ROUND(H42*0.16,2)</f>
        <v>21258.62</v>
      </c>
      <c r="J42" s="8">
        <f>ROUND(H42+I42,2)</f>
        <v>154125</v>
      </c>
      <c r="K42" s="9" t="s">
        <v>60</v>
      </c>
      <c r="L42" s="8" t="s">
        <v>102</v>
      </c>
      <c r="M42" s="7" t="s">
        <v>58</v>
      </c>
      <c r="N42" s="6"/>
    </row>
    <row r="43" spans="1:14" s="5" customFormat="1" ht="65.099999999999994" customHeight="1" x14ac:dyDescent="0.2">
      <c r="A43" s="11" t="s">
        <v>7</v>
      </c>
      <c r="B43" s="10" t="s">
        <v>184</v>
      </c>
      <c r="C43" s="10" t="s">
        <v>183</v>
      </c>
      <c r="D43" s="10"/>
      <c r="E43" s="6"/>
      <c r="F43" s="9" t="s">
        <v>62</v>
      </c>
      <c r="G43" s="10" t="s">
        <v>182</v>
      </c>
      <c r="H43" s="8">
        <v>1052620.69</v>
      </c>
      <c r="I43" s="8">
        <f>ROUND(H43*0.16,2)</f>
        <v>168419.31</v>
      </c>
      <c r="J43" s="8">
        <f>ROUND(H43+I43,2)</f>
        <v>1221040</v>
      </c>
      <c r="K43" s="9" t="s">
        <v>60</v>
      </c>
      <c r="L43" s="8" t="s">
        <v>102</v>
      </c>
      <c r="M43" s="7" t="s">
        <v>58</v>
      </c>
      <c r="N43" s="6"/>
    </row>
    <row r="44" spans="1:14" s="5" customFormat="1" ht="65.099999999999994" customHeight="1" x14ac:dyDescent="0.2">
      <c r="A44" s="11" t="s">
        <v>7</v>
      </c>
      <c r="B44" s="10" t="s">
        <v>181</v>
      </c>
      <c r="C44" s="10" t="s">
        <v>95</v>
      </c>
      <c r="D44" s="10"/>
      <c r="E44" s="6"/>
      <c r="F44" s="9" t="s">
        <v>62</v>
      </c>
      <c r="G44" s="10" t="s">
        <v>180</v>
      </c>
      <c r="H44" s="8">
        <v>125962.07</v>
      </c>
      <c r="I44" s="8">
        <f>ROUND(H44*0.16,2)</f>
        <v>20153.93</v>
      </c>
      <c r="J44" s="8">
        <f>ROUND(H44+I44,2)</f>
        <v>146116</v>
      </c>
      <c r="K44" s="9" t="s">
        <v>60</v>
      </c>
      <c r="L44" s="8" t="s">
        <v>59</v>
      </c>
      <c r="M44" s="7" t="s">
        <v>58</v>
      </c>
      <c r="N44" s="6"/>
    </row>
    <row r="45" spans="1:14" s="5" customFormat="1" ht="65.099999999999994" customHeight="1" x14ac:dyDescent="0.2">
      <c r="A45" s="11" t="s">
        <v>7</v>
      </c>
      <c r="B45" s="10" t="s">
        <v>179</v>
      </c>
      <c r="C45" s="10" t="s">
        <v>95</v>
      </c>
      <c r="D45" s="10"/>
      <c r="E45" s="6"/>
      <c r="F45" s="9" t="s">
        <v>62</v>
      </c>
      <c r="G45" s="10" t="s">
        <v>178</v>
      </c>
      <c r="H45" s="8">
        <v>163125</v>
      </c>
      <c r="I45" s="8">
        <f>ROUND(H45*0.16,2)</f>
        <v>26100</v>
      </c>
      <c r="J45" s="8">
        <f>ROUND(H45+I45,2)</f>
        <v>189225</v>
      </c>
      <c r="K45" s="9" t="s">
        <v>60</v>
      </c>
      <c r="L45" s="8" t="s">
        <v>59</v>
      </c>
      <c r="M45" s="7" t="s">
        <v>58</v>
      </c>
      <c r="N45" s="6"/>
    </row>
    <row r="46" spans="1:14" s="5" customFormat="1" ht="65.099999999999994" customHeight="1" x14ac:dyDescent="0.2">
      <c r="A46" s="11" t="s">
        <v>7</v>
      </c>
      <c r="B46" s="10" t="s">
        <v>177</v>
      </c>
      <c r="C46" s="10" t="s">
        <v>95</v>
      </c>
      <c r="D46" s="10"/>
      <c r="E46" s="6"/>
      <c r="F46" s="9" t="s">
        <v>62</v>
      </c>
      <c r="G46" s="10" t="s">
        <v>176</v>
      </c>
      <c r="H46" s="8">
        <v>353803.45</v>
      </c>
      <c r="I46" s="8">
        <f>ROUND(H46*0.16,2)</f>
        <v>56608.55</v>
      </c>
      <c r="J46" s="8">
        <f>ROUND(H46+I46,2)</f>
        <v>410412</v>
      </c>
      <c r="K46" s="9" t="s">
        <v>60</v>
      </c>
      <c r="L46" s="8" t="s">
        <v>59</v>
      </c>
      <c r="M46" s="7" t="s">
        <v>58</v>
      </c>
      <c r="N46" s="6"/>
    </row>
    <row r="47" spans="1:14" s="5" customFormat="1" ht="65.099999999999994" customHeight="1" x14ac:dyDescent="0.2">
      <c r="A47" s="11" t="s">
        <v>7</v>
      </c>
      <c r="B47" s="10" t="s">
        <v>175</v>
      </c>
      <c r="C47" s="10" t="s">
        <v>95</v>
      </c>
      <c r="D47" s="10"/>
      <c r="E47" s="6"/>
      <c r="F47" s="9" t="s">
        <v>62</v>
      </c>
      <c r="G47" s="10" t="s">
        <v>174</v>
      </c>
      <c r="H47" s="8">
        <v>317995.69</v>
      </c>
      <c r="I47" s="8">
        <f>ROUND(H47*0.16,2)</f>
        <v>50879.31</v>
      </c>
      <c r="J47" s="8">
        <f>ROUND(H47+I47,2)</f>
        <v>368875</v>
      </c>
      <c r="K47" s="9" t="s">
        <v>60</v>
      </c>
      <c r="L47" s="8" t="s">
        <v>59</v>
      </c>
      <c r="M47" s="7" t="s">
        <v>58</v>
      </c>
      <c r="N47" s="6"/>
    </row>
    <row r="48" spans="1:14" s="5" customFormat="1" ht="65.099999999999994" customHeight="1" x14ac:dyDescent="0.2">
      <c r="A48" s="11" t="s">
        <v>7</v>
      </c>
      <c r="B48" s="10" t="s">
        <v>173</v>
      </c>
      <c r="C48" s="10" t="s">
        <v>170</v>
      </c>
      <c r="D48" s="10"/>
      <c r="E48" s="6"/>
      <c r="F48" s="9" t="s">
        <v>62</v>
      </c>
      <c r="G48" s="10" t="s">
        <v>172</v>
      </c>
      <c r="H48" s="8">
        <v>552360.34479999996</v>
      </c>
      <c r="I48" s="8">
        <f>ROUND(H48*0.16,2)</f>
        <v>88377.66</v>
      </c>
      <c r="J48" s="8">
        <f>ROUND(H48+I48,2)</f>
        <v>640738</v>
      </c>
      <c r="K48" s="9" t="s">
        <v>60</v>
      </c>
      <c r="L48" s="8" t="s">
        <v>59</v>
      </c>
      <c r="M48" s="7" t="s">
        <v>58</v>
      </c>
      <c r="N48" s="6"/>
    </row>
    <row r="49" spans="1:14" s="5" customFormat="1" ht="65.099999999999994" customHeight="1" x14ac:dyDescent="0.2">
      <c r="A49" s="11" t="s">
        <v>7</v>
      </c>
      <c r="B49" s="10" t="s">
        <v>171</v>
      </c>
      <c r="C49" s="10" t="s">
        <v>170</v>
      </c>
      <c r="D49" s="10"/>
      <c r="E49" s="6"/>
      <c r="F49" s="9" t="s">
        <v>62</v>
      </c>
      <c r="G49" s="10" t="s">
        <v>169</v>
      </c>
      <c r="H49" s="8">
        <v>351632.76</v>
      </c>
      <c r="I49" s="8">
        <f>ROUND(H49*0.16,2)</f>
        <v>56261.24</v>
      </c>
      <c r="J49" s="8">
        <f>ROUND(H49+I49,2)</f>
        <v>407894</v>
      </c>
      <c r="K49" s="9" t="s">
        <v>60</v>
      </c>
      <c r="L49" s="8" t="s">
        <v>59</v>
      </c>
      <c r="M49" s="7" t="s">
        <v>58</v>
      </c>
      <c r="N49" s="6"/>
    </row>
    <row r="50" spans="1:14" s="5" customFormat="1" ht="65.099999999999994" customHeight="1" x14ac:dyDescent="0.2">
      <c r="A50" s="11" t="s">
        <v>7</v>
      </c>
      <c r="B50" s="10" t="s">
        <v>168</v>
      </c>
      <c r="C50" s="10" t="s">
        <v>167</v>
      </c>
      <c r="D50" s="10"/>
      <c r="E50" s="6"/>
      <c r="F50" s="9" t="s">
        <v>62</v>
      </c>
      <c r="G50" s="10" t="s">
        <v>166</v>
      </c>
      <c r="H50" s="8">
        <f>1272149/1.16</f>
        <v>1096680.1724137932</v>
      </c>
      <c r="I50" s="8">
        <f>ROUND(H50*0.16,2)</f>
        <v>175468.83</v>
      </c>
      <c r="J50" s="8">
        <f>ROUND(H50+I50,2)</f>
        <v>1272149</v>
      </c>
      <c r="K50" s="9" t="s">
        <v>60</v>
      </c>
      <c r="L50" s="8" t="s">
        <v>65</v>
      </c>
      <c r="M50" s="7" t="s">
        <v>58</v>
      </c>
      <c r="N50" s="6"/>
    </row>
    <row r="51" spans="1:14" s="5" customFormat="1" ht="65.099999999999994" customHeight="1" x14ac:dyDescent="0.2">
      <c r="A51" s="11" t="s">
        <v>7</v>
      </c>
      <c r="B51" s="10" t="s">
        <v>165</v>
      </c>
      <c r="C51" s="10" t="s">
        <v>160</v>
      </c>
      <c r="D51" s="10"/>
      <c r="E51" s="6"/>
      <c r="F51" s="9" t="s">
        <v>62</v>
      </c>
      <c r="G51" s="10" t="s">
        <v>164</v>
      </c>
      <c r="H51" s="8">
        <f>138032/1.16</f>
        <v>118993.10344827587</v>
      </c>
      <c r="I51" s="8">
        <f>ROUND(H51*0.16,2)</f>
        <v>19038.900000000001</v>
      </c>
      <c r="J51" s="8">
        <f>ROUND(H51+I51,2)</f>
        <v>138032</v>
      </c>
      <c r="K51" s="9" t="s">
        <v>60</v>
      </c>
      <c r="L51" s="8" t="s">
        <v>65</v>
      </c>
      <c r="M51" s="7" t="s">
        <v>58</v>
      </c>
      <c r="N51" s="6"/>
    </row>
    <row r="52" spans="1:14" s="5" customFormat="1" ht="65.099999999999994" customHeight="1" x14ac:dyDescent="0.2">
      <c r="A52" s="11" t="s">
        <v>7</v>
      </c>
      <c r="B52" s="10" t="s">
        <v>163</v>
      </c>
      <c r="C52" s="10" t="s">
        <v>160</v>
      </c>
      <c r="D52" s="10"/>
      <c r="E52" s="6"/>
      <c r="F52" s="9" t="s">
        <v>62</v>
      </c>
      <c r="G52" s="10" t="s">
        <v>162</v>
      </c>
      <c r="H52" s="8">
        <f>171566/1.16</f>
        <v>147901.72413793104</v>
      </c>
      <c r="I52" s="8">
        <f>ROUND(H52*0.16,2)</f>
        <v>23664.28</v>
      </c>
      <c r="J52" s="8">
        <f>ROUND(H52+I52,2)</f>
        <v>171566</v>
      </c>
      <c r="K52" s="9" t="s">
        <v>60</v>
      </c>
      <c r="L52" s="8" t="s">
        <v>68</v>
      </c>
      <c r="M52" s="7" t="s">
        <v>58</v>
      </c>
      <c r="N52" s="6"/>
    </row>
    <row r="53" spans="1:14" s="5" customFormat="1" ht="65.099999999999994" customHeight="1" x14ac:dyDescent="0.2">
      <c r="A53" s="11" t="s">
        <v>7</v>
      </c>
      <c r="B53" s="10" t="s">
        <v>161</v>
      </c>
      <c r="C53" s="10" t="s">
        <v>160</v>
      </c>
      <c r="D53" s="10"/>
      <c r="E53" s="6"/>
      <c r="F53" s="9" t="s">
        <v>62</v>
      </c>
      <c r="G53" s="10" t="s">
        <v>159</v>
      </c>
      <c r="H53" s="8">
        <f>505170/1.16</f>
        <v>435491.37931034487</v>
      </c>
      <c r="I53" s="8">
        <f>ROUND(H53*0.16,2)</f>
        <v>69678.62</v>
      </c>
      <c r="J53" s="8">
        <f>ROUND(H53+I53,2)</f>
        <v>505170</v>
      </c>
      <c r="K53" s="9" t="s">
        <v>60</v>
      </c>
      <c r="L53" s="8" t="s">
        <v>59</v>
      </c>
      <c r="M53" s="7" t="s">
        <v>58</v>
      </c>
      <c r="N53" s="6"/>
    </row>
    <row r="54" spans="1:14" s="5" customFormat="1" ht="65.099999999999994" customHeight="1" x14ac:dyDescent="0.2">
      <c r="A54" s="11" t="s">
        <v>7</v>
      </c>
      <c r="B54" s="10" t="s">
        <v>158</v>
      </c>
      <c r="C54" s="10" t="s">
        <v>155</v>
      </c>
      <c r="D54" s="10"/>
      <c r="E54" s="6"/>
      <c r="F54" s="9" t="s">
        <v>62</v>
      </c>
      <c r="G54" s="10" t="s">
        <v>157</v>
      </c>
      <c r="H54" s="8">
        <f>525513/1.16</f>
        <v>453028.44827586209</v>
      </c>
      <c r="I54" s="8">
        <f>ROUND(H54*0.16,2)</f>
        <v>72484.55</v>
      </c>
      <c r="J54" s="8">
        <f>ROUND(H54+I54,2)</f>
        <v>525513</v>
      </c>
      <c r="K54" s="9" t="s">
        <v>60</v>
      </c>
      <c r="L54" s="8" t="s">
        <v>59</v>
      </c>
      <c r="M54" s="7" t="s">
        <v>58</v>
      </c>
      <c r="N54" s="6"/>
    </row>
    <row r="55" spans="1:14" s="5" customFormat="1" ht="65.099999999999994" customHeight="1" x14ac:dyDescent="0.2">
      <c r="A55" s="11" t="s">
        <v>7</v>
      </c>
      <c r="B55" s="10" t="s">
        <v>156</v>
      </c>
      <c r="C55" s="10" t="s">
        <v>155</v>
      </c>
      <c r="D55" s="10"/>
      <c r="E55" s="6"/>
      <c r="F55" s="9" t="s">
        <v>62</v>
      </c>
      <c r="G55" s="10" t="s">
        <v>154</v>
      </c>
      <c r="H55" s="8">
        <f>857123/1.16</f>
        <v>738899.13793103455</v>
      </c>
      <c r="I55" s="8">
        <f>ROUND(H55*0.16,2)</f>
        <v>118223.86</v>
      </c>
      <c r="J55" s="8">
        <f>ROUND(H55+I55,2)</f>
        <v>857123</v>
      </c>
      <c r="K55" s="9" t="s">
        <v>60</v>
      </c>
      <c r="L55" s="8" t="s">
        <v>102</v>
      </c>
      <c r="M55" s="7" t="s">
        <v>58</v>
      </c>
      <c r="N55" s="6"/>
    </row>
    <row r="56" spans="1:14" s="5" customFormat="1" ht="65.099999999999994" customHeight="1" x14ac:dyDescent="0.2">
      <c r="A56" s="11" t="s">
        <v>7</v>
      </c>
      <c r="B56" s="10" t="s">
        <v>153</v>
      </c>
      <c r="C56" s="10" t="s">
        <v>152</v>
      </c>
      <c r="D56" s="10"/>
      <c r="E56" s="6"/>
      <c r="F56" s="9" t="s">
        <v>62</v>
      </c>
      <c r="G56" s="10" t="s">
        <v>151</v>
      </c>
      <c r="H56" s="8">
        <f>453286/1.16</f>
        <v>390763.79310344829</v>
      </c>
      <c r="I56" s="8">
        <f>ROUND(H56*0.16,2)</f>
        <v>62522.21</v>
      </c>
      <c r="J56" s="8">
        <f>ROUND(H56+I56,2)</f>
        <v>453286</v>
      </c>
      <c r="K56" s="9" t="s">
        <v>60</v>
      </c>
      <c r="L56" s="8" t="s">
        <v>59</v>
      </c>
      <c r="M56" s="7" t="s">
        <v>58</v>
      </c>
      <c r="N56" s="6"/>
    </row>
    <row r="57" spans="1:14" s="5" customFormat="1" ht="65.099999999999994" customHeight="1" x14ac:dyDescent="0.2">
      <c r="A57" s="11" t="s">
        <v>7</v>
      </c>
      <c r="B57" s="10" t="s">
        <v>150</v>
      </c>
      <c r="C57" s="10" t="s">
        <v>149</v>
      </c>
      <c r="D57" s="10"/>
      <c r="E57" s="6"/>
      <c r="F57" s="9" t="s">
        <v>62</v>
      </c>
      <c r="G57" s="10" t="s">
        <v>148</v>
      </c>
      <c r="H57" s="8">
        <f>450783/1.16</f>
        <v>388606.03448275867</v>
      </c>
      <c r="I57" s="8">
        <f>ROUND(H57*0.16,2)</f>
        <v>62176.97</v>
      </c>
      <c r="J57" s="8">
        <f>ROUND(H57+I57,2)</f>
        <v>450783</v>
      </c>
      <c r="K57" s="9" t="s">
        <v>60</v>
      </c>
      <c r="L57" s="8" t="s">
        <v>65</v>
      </c>
      <c r="M57" s="7" t="s">
        <v>58</v>
      </c>
      <c r="N57" s="6"/>
    </row>
    <row r="58" spans="1:14" s="5" customFormat="1" ht="65.099999999999994" customHeight="1" x14ac:dyDescent="0.2">
      <c r="A58" s="11" t="s">
        <v>7</v>
      </c>
      <c r="B58" s="10" t="s">
        <v>147</v>
      </c>
      <c r="C58" s="10" t="s">
        <v>63</v>
      </c>
      <c r="D58" s="10"/>
      <c r="E58" s="6"/>
      <c r="F58" s="9" t="s">
        <v>62</v>
      </c>
      <c r="G58" s="10" t="s">
        <v>146</v>
      </c>
      <c r="H58" s="8">
        <f>685221.01/1.16</f>
        <v>590707.76724137936</v>
      </c>
      <c r="I58" s="8">
        <f>ROUND(H58*0.16,2)</f>
        <v>94513.24</v>
      </c>
      <c r="J58" s="8">
        <f>ROUND(H58+I58,2)</f>
        <v>685221.01</v>
      </c>
      <c r="K58" s="9" t="s">
        <v>60</v>
      </c>
      <c r="L58" s="8" t="s">
        <v>65</v>
      </c>
      <c r="M58" s="7" t="s">
        <v>58</v>
      </c>
      <c r="N58" s="6"/>
    </row>
    <row r="59" spans="1:14" s="5" customFormat="1" ht="65.099999999999994" customHeight="1" x14ac:dyDescent="0.2">
      <c r="A59" s="11" t="s">
        <v>7</v>
      </c>
      <c r="B59" s="10" t="s">
        <v>145</v>
      </c>
      <c r="C59" s="10" t="s">
        <v>63</v>
      </c>
      <c r="D59" s="10"/>
      <c r="E59" s="6"/>
      <c r="F59" s="9" t="s">
        <v>62</v>
      </c>
      <c r="G59" s="10" t="s">
        <v>144</v>
      </c>
      <c r="H59" s="8">
        <f>485879/1.16</f>
        <v>418861.20689655177</v>
      </c>
      <c r="I59" s="8">
        <f>ROUND(H59*0.16,2)</f>
        <v>67017.789999999994</v>
      </c>
      <c r="J59" s="8">
        <f>ROUND(H59+I59,2)</f>
        <v>485879</v>
      </c>
      <c r="K59" s="9" t="s">
        <v>60</v>
      </c>
      <c r="L59" s="8" t="s">
        <v>59</v>
      </c>
      <c r="M59" s="7" t="s">
        <v>58</v>
      </c>
      <c r="N59" s="6"/>
    </row>
    <row r="60" spans="1:14" s="5" customFormat="1" ht="65.099999999999994" customHeight="1" x14ac:dyDescent="0.2">
      <c r="A60" s="11" t="s">
        <v>7</v>
      </c>
      <c r="B60" s="10" t="s">
        <v>143</v>
      </c>
      <c r="C60" s="10" t="s">
        <v>119</v>
      </c>
      <c r="D60" s="10"/>
      <c r="E60" s="6"/>
      <c r="F60" s="9" t="s">
        <v>62</v>
      </c>
      <c r="G60" s="10" t="s">
        <v>142</v>
      </c>
      <c r="H60" s="8">
        <f>304687.12/1.16</f>
        <v>262661.31034482759</v>
      </c>
      <c r="I60" s="8">
        <f>ROUND(H60*0.16,2)</f>
        <v>42025.81</v>
      </c>
      <c r="J60" s="8">
        <f>ROUND(H60+I60,2)</f>
        <v>304687.12</v>
      </c>
      <c r="K60" s="9" t="s">
        <v>60</v>
      </c>
      <c r="L60" s="8" t="s">
        <v>68</v>
      </c>
      <c r="M60" s="7" t="s">
        <v>58</v>
      </c>
      <c r="N60" s="6"/>
    </row>
    <row r="61" spans="1:14" s="5" customFormat="1" ht="65.099999999999994" customHeight="1" x14ac:dyDescent="0.2">
      <c r="A61" s="11" t="s">
        <v>7</v>
      </c>
      <c r="B61" s="10" t="s">
        <v>141</v>
      </c>
      <c r="C61" s="10" t="s">
        <v>119</v>
      </c>
      <c r="D61" s="10"/>
      <c r="E61" s="6"/>
      <c r="F61" s="9" t="s">
        <v>62</v>
      </c>
      <c r="G61" s="10" t="s">
        <v>140</v>
      </c>
      <c r="H61" s="8">
        <f>757486.96/1.16</f>
        <v>653006</v>
      </c>
      <c r="I61" s="8">
        <f>ROUND(H61*0.16,2)</f>
        <v>104480.96000000001</v>
      </c>
      <c r="J61" s="8">
        <f>ROUND(H61+I61,2)</f>
        <v>757486.96</v>
      </c>
      <c r="K61" s="9" t="s">
        <v>60</v>
      </c>
      <c r="L61" s="8" t="s">
        <v>59</v>
      </c>
      <c r="M61" s="7" t="s">
        <v>58</v>
      </c>
      <c r="N61" s="6"/>
    </row>
    <row r="62" spans="1:14" s="5" customFormat="1" ht="65.099999999999994" customHeight="1" x14ac:dyDescent="0.2">
      <c r="A62" s="11" t="s">
        <v>7</v>
      </c>
      <c r="B62" s="10" t="s">
        <v>139</v>
      </c>
      <c r="C62" s="10" t="s">
        <v>119</v>
      </c>
      <c r="D62" s="10"/>
      <c r="E62" s="6"/>
      <c r="F62" s="9" t="s">
        <v>62</v>
      </c>
      <c r="G62" s="10" t="s">
        <v>138</v>
      </c>
      <c r="H62" s="8">
        <f>354827.59/1.16</f>
        <v>305885.85344827588</v>
      </c>
      <c r="I62" s="8">
        <f>ROUND(H62*0.16,2)</f>
        <v>48941.74</v>
      </c>
      <c r="J62" s="8">
        <f>ROUND(H62+I62,2)</f>
        <v>354827.59</v>
      </c>
      <c r="K62" s="9" t="s">
        <v>60</v>
      </c>
      <c r="L62" s="8" t="s">
        <v>68</v>
      </c>
      <c r="M62" s="7" t="s">
        <v>58</v>
      </c>
      <c r="N62" s="6"/>
    </row>
    <row r="63" spans="1:14" s="5" customFormat="1" ht="65.099999999999994" customHeight="1" x14ac:dyDescent="0.2">
      <c r="A63" s="11" t="s">
        <v>7</v>
      </c>
      <c r="B63" s="10" t="s">
        <v>137</v>
      </c>
      <c r="C63" s="10" t="s">
        <v>132</v>
      </c>
      <c r="D63" s="10"/>
      <c r="E63" s="6"/>
      <c r="F63" s="9" t="s">
        <v>62</v>
      </c>
      <c r="G63" s="10" t="s">
        <v>136</v>
      </c>
      <c r="H63" s="8">
        <f>666813/1.16</f>
        <v>574838.79310344835</v>
      </c>
      <c r="I63" s="8">
        <f>ROUND(H63*0.16,2)</f>
        <v>91974.21</v>
      </c>
      <c r="J63" s="8">
        <f>ROUND(H63+I63,2)</f>
        <v>666813</v>
      </c>
      <c r="K63" s="9" t="s">
        <v>60</v>
      </c>
      <c r="L63" s="8" t="s">
        <v>65</v>
      </c>
      <c r="M63" s="7" t="s">
        <v>58</v>
      </c>
      <c r="N63" s="6"/>
    </row>
    <row r="64" spans="1:14" s="5" customFormat="1" ht="65.099999999999994" customHeight="1" x14ac:dyDescent="0.2">
      <c r="A64" s="11" t="s">
        <v>7</v>
      </c>
      <c r="B64" s="10" t="s">
        <v>135</v>
      </c>
      <c r="C64" s="10" t="s">
        <v>132</v>
      </c>
      <c r="D64" s="10"/>
      <c r="E64" s="6"/>
      <c r="F64" s="9" t="s">
        <v>62</v>
      </c>
      <c r="G64" s="10" t="s">
        <v>134</v>
      </c>
      <c r="H64" s="8">
        <f>305878/1.16</f>
        <v>263687.93103448278</v>
      </c>
      <c r="I64" s="8">
        <f>ROUND(H64*0.16,2)</f>
        <v>42190.07</v>
      </c>
      <c r="J64" s="8">
        <f>ROUND(H64+I64,2)</f>
        <v>305878</v>
      </c>
      <c r="K64" s="9" t="s">
        <v>60</v>
      </c>
      <c r="L64" s="8" t="s">
        <v>68</v>
      </c>
      <c r="M64" s="7" t="s">
        <v>58</v>
      </c>
      <c r="N64" s="6"/>
    </row>
    <row r="65" spans="1:14" s="5" customFormat="1" ht="65.099999999999994" customHeight="1" x14ac:dyDescent="0.2">
      <c r="A65" s="11" t="s">
        <v>7</v>
      </c>
      <c r="B65" s="10" t="s">
        <v>133</v>
      </c>
      <c r="C65" s="10" t="s">
        <v>132</v>
      </c>
      <c r="D65" s="10"/>
      <c r="E65" s="6"/>
      <c r="F65" s="9" t="s">
        <v>62</v>
      </c>
      <c r="G65" s="10" t="s">
        <v>131</v>
      </c>
      <c r="H65" s="8">
        <v>238066.38</v>
      </c>
      <c r="I65" s="8">
        <f>ROUND(H65*0.16,2)</f>
        <v>38090.620000000003</v>
      </c>
      <c r="J65" s="8">
        <f>ROUND(H65+I65,2)</f>
        <v>276157</v>
      </c>
      <c r="K65" s="9" t="s">
        <v>60</v>
      </c>
      <c r="L65" s="8" t="s">
        <v>68</v>
      </c>
      <c r="M65" s="7" t="s">
        <v>58</v>
      </c>
      <c r="N65" s="6"/>
    </row>
    <row r="66" spans="1:14" s="5" customFormat="1" ht="65.099999999999994" customHeight="1" x14ac:dyDescent="0.2">
      <c r="A66" s="11" t="s">
        <v>7</v>
      </c>
      <c r="B66" s="10" t="s">
        <v>130</v>
      </c>
      <c r="C66" s="10" t="s">
        <v>104</v>
      </c>
      <c r="D66" s="10"/>
      <c r="E66" s="6"/>
      <c r="F66" s="9" t="s">
        <v>62</v>
      </c>
      <c r="G66" s="10" t="s">
        <v>129</v>
      </c>
      <c r="H66" s="8">
        <f>522572/1.16</f>
        <v>450493.10344827588</v>
      </c>
      <c r="I66" s="8">
        <f>ROUND(H66*0.16,2)</f>
        <v>72078.899999999994</v>
      </c>
      <c r="J66" s="8">
        <f>ROUND(H66+I66,2)</f>
        <v>522572</v>
      </c>
      <c r="K66" s="9" t="s">
        <v>60</v>
      </c>
      <c r="L66" s="8" t="s">
        <v>59</v>
      </c>
      <c r="M66" s="7" t="s">
        <v>58</v>
      </c>
      <c r="N66" s="6"/>
    </row>
    <row r="67" spans="1:14" s="5" customFormat="1" ht="65.099999999999994" customHeight="1" x14ac:dyDescent="0.2">
      <c r="A67" s="11" t="s">
        <v>7</v>
      </c>
      <c r="B67" s="10" t="s">
        <v>128</v>
      </c>
      <c r="C67" s="10" t="s">
        <v>104</v>
      </c>
      <c r="D67" s="10"/>
      <c r="E67" s="6"/>
      <c r="F67" s="9" t="s">
        <v>62</v>
      </c>
      <c r="G67" s="10" t="s">
        <v>127</v>
      </c>
      <c r="H67" s="8">
        <f>885035.55/1.16</f>
        <v>762961.6810344829</v>
      </c>
      <c r="I67" s="8">
        <f>ROUND(H67*0.16,2)</f>
        <v>122073.87</v>
      </c>
      <c r="J67" s="8">
        <f>ROUND(H67+I67,2)</f>
        <v>885035.55</v>
      </c>
      <c r="K67" s="9" t="s">
        <v>60</v>
      </c>
      <c r="L67" s="8" t="s">
        <v>65</v>
      </c>
      <c r="M67" s="7" t="s">
        <v>58</v>
      </c>
      <c r="N67" s="6"/>
    </row>
    <row r="68" spans="1:14" s="5" customFormat="1" ht="65.099999999999994" customHeight="1" x14ac:dyDescent="0.2">
      <c r="A68" s="11" t="s">
        <v>7</v>
      </c>
      <c r="B68" s="10" t="s">
        <v>126</v>
      </c>
      <c r="C68" s="10" t="s">
        <v>104</v>
      </c>
      <c r="D68" s="10"/>
      <c r="E68" s="6"/>
      <c r="F68" s="9" t="s">
        <v>62</v>
      </c>
      <c r="G68" s="10" t="s">
        <v>125</v>
      </c>
      <c r="H68" s="8">
        <f>216168/1.16</f>
        <v>186351.72413793104</v>
      </c>
      <c r="I68" s="8">
        <f>ROUND(H68*0.16,2)</f>
        <v>29816.28</v>
      </c>
      <c r="J68" s="8">
        <f>ROUND(H68+I68,2)</f>
        <v>216168</v>
      </c>
      <c r="K68" s="9" t="s">
        <v>60</v>
      </c>
      <c r="L68" s="8" t="s">
        <v>68</v>
      </c>
      <c r="M68" s="7" t="s">
        <v>58</v>
      </c>
      <c r="N68" s="6"/>
    </row>
    <row r="69" spans="1:14" s="5" customFormat="1" ht="65.099999999999994" customHeight="1" x14ac:dyDescent="0.2">
      <c r="A69" s="11" t="s">
        <v>7</v>
      </c>
      <c r="B69" s="10" t="s">
        <v>124</v>
      </c>
      <c r="C69" s="10" t="s">
        <v>119</v>
      </c>
      <c r="D69" s="10"/>
      <c r="E69" s="6"/>
      <c r="F69" s="9" t="s">
        <v>62</v>
      </c>
      <c r="G69" s="10" t="s">
        <v>123</v>
      </c>
      <c r="H69" s="8">
        <f>316500/1.16</f>
        <v>272844.8275862069</v>
      </c>
      <c r="I69" s="8">
        <f>ROUND(H69*0.16,2)</f>
        <v>43655.17</v>
      </c>
      <c r="J69" s="8">
        <f>ROUND(H69+I69,2)</f>
        <v>316500</v>
      </c>
      <c r="K69" s="9" t="s">
        <v>60</v>
      </c>
      <c r="L69" s="8" t="s">
        <v>68</v>
      </c>
      <c r="M69" s="7" t="s">
        <v>58</v>
      </c>
      <c r="N69" s="6"/>
    </row>
    <row r="70" spans="1:14" s="5" customFormat="1" ht="65.099999999999994" customHeight="1" x14ac:dyDescent="0.2">
      <c r="A70" s="11" t="s">
        <v>7</v>
      </c>
      <c r="B70" s="10" t="s">
        <v>122</v>
      </c>
      <c r="C70" s="10" t="s">
        <v>119</v>
      </c>
      <c r="D70" s="10"/>
      <c r="E70" s="6"/>
      <c r="F70" s="9" t="s">
        <v>62</v>
      </c>
      <c r="G70" s="10" t="s">
        <v>121</v>
      </c>
      <c r="H70" s="8">
        <f>303030/1.16</f>
        <v>261232.75862068968</v>
      </c>
      <c r="I70" s="8">
        <f>ROUND(H70*0.16,2)</f>
        <v>41797.24</v>
      </c>
      <c r="J70" s="8">
        <f>ROUND(H70+I70,2)</f>
        <v>303030</v>
      </c>
      <c r="K70" s="9" t="s">
        <v>60</v>
      </c>
      <c r="L70" s="8" t="s">
        <v>68</v>
      </c>
      <c r="M70" s="7" t="s">
        <v>58</v>
      </c>
      <c r="N70" s="6"/>
    </row>
    <row r="71" spans="1:14" s="5" customFormat="1" ht="65.099999999999994" customHeight="1" x14ac:dyDescent="0.2">
      <c r="A71" s="11" t="s">
        <v>7</v>
      </c>
      <c r="B71" s="10" t="s">
        <v>120</v>
      </c>
      <c r="C71" s="10" t="s">
        <v>119</v>
      </c>
      <c r="D71" s="10"/>
      <c r="E71" s="6"/>
      <c r="F71" s="9" t="s">
        <v>62</v>
      </c>
      <c r="G71" s="10" t="s">
        <v>118</v>
      </c>
      <c r="H71" s="8">
        <f>93764/1.16</f>
        <v>80831.034482758623</v>
      </c>
      <c r="I71" s="8">
        <f>ROUND(H71*0.16,2)</f>
        <v>12932.97</v>
      </c>
      <c r="J71" s="8">
        <f>ROUND(H71+I71,2)</f>
        <v>93764</v>
      </c>
      <c r="K71" s="9" t="s">
        <v>60</v>
      </c>
      <c r="L71" s="8" t="s">
        <v>68</v>
      </c>
      <c r="M71" s="7" t="s">
        <v>58</v>
      </c>
      <c r="N71" s="6"/>
    </row>
    <row r="72" spans="1:14" s="5" customFormat="1" ht="65.099999999999994" customHeight="1" x14ac:dyDescent="0.2">
      <c r="A72" s="11" t="s">
        <v>7</v>
      </c>
      <c r="B72" s="10" t="s">
        <v>117</v>
      </c>
      <c r="C72" s="10" t="s">
        <v>114</v>
      </c>
      <c r="D72" s="10"/>
      <c r="E72" s="6"/>
      <c r="F72" s="9" t="s">
        <v>62</v>
      </c>
      <c r="G72" s="10" t="s">
        <v>116</v>
      </c>
      <c r="H72" s="8">
        <v>645237.93000000005</v>
      </c>
      <c r="I72" s="8">
        <f>ROUND(H72*0.16,2)</f>
        <v>103238.07</v>
      </c>
      <c r="J72" s="8">
        <f>ROUND(H72+I72,2)</f>
        <v>748476</v>
      </c>
      <c r="K72" s="9" t="s">
        <v>60</v>
      </c>
      <c r="L72" s="8" t="s">
        <v>59</v>
      </c>
      <c r="M72" s="7" t="s">
        <v>58</v>
      </c>
      <c r="N72" s="6"/>
    </row>
    <row r="73" spans="1:14" s="5" customFormat="1" ht="65.099999999999994" customHeight="1" x14ac:dyDescent="0.2">
      <c r="A73" s="11" t="s">
        <v>7</v>
      </c>
      <c r="B73" s="10" t="s">
        <v>115</v>
      </c>
      <c r="C73" s="10" t="s">
        <v>114</v>
      </c>
      <c r="D73" s="10"/>
      <c r="E73" s="6"/>
      <c r="F73" s="9" t="s">
        <v>62</v>
      </c>
      <c r="G73" s="10" t="s">
        <v>113</v>
      </c>
      <c r="H73" s="8">
        <v>265687.07</v>
      </c>
      <c r="I73" s="8">
        <f>ROUND(H73*0.16,2)</f>
        <v>42509.93</v>
      </c>
      <c r="J73" s="8">
        <f>ROUND(H73+I73,2)</f>
        <v>308197</v>
      </c>
      <c r="K73" s="9" t="s">
        <v>60</v>
      </c>
      <c r="L73" s="8" t="s">
        <v>68</v>
      </c>
      <c r="M73" s="7" t="s">
        <v>58</v>
      </c>
      <c r="N73" s="6"/>
    </row>
    <row r="74" spans="1:14" s="5" customFormat="1" ht="65.099999999999994" customHeight="1" x14ac:dyDescent="0.2">
      <c r="A74" s="11" t="s">
        <v>7</v>
      </c>
      <c r="B74" s="10" t="s">
        <v>112</v>
      </c>
      <c r="C74" s="10" t="s">
        <v>109</v>
      </c>
      <c r="D74" s="10"/>
      <c r="E74" s="6"/>
      <c r="F74" s="9" t="s">
        <v>62</v>
      </c>
      <c r="G74" s="10" t="s">
        <v>111</v>
      </c>
      <c r="H74" s="8">
        <v>256069.83</v>
      </c>
      <c r="I74" s="8">
        <f>ROUND(H74*0.16,2)</f>
        <v>40971.17</v>
      </c>
      <c r="J74" s="8">
        <f>ROUND(H74+I74,2)</f>
        <v>297041</v>
      </c>
      <c r="K74" s="9" t="s">
        <v>60</v>
      </c>
      <c r="L74" s="8" t="s">
        <v>68</v>
      </c>
      <c r="M74" s="7" t="s">
        <v>58</v>
      </c>
      <c r="N74" s="6"/>
    </row>
    <row r="75" spans="1:14" s="5" customFormat="1" ht="65.099999999999994" customHeight="1" x14ac:dyDescent="0.2">
      <c r="A75" s="11" t="s">
        <v>7</v>
      </c>
      <c r="B75" s="10" t="s">
        <v>110</v>
      </c>
      <c r="C75" s="10" t="s">
        <v>109</v>
      </c>
      <c r="D75" s="10"/>
      <c r="E75" s="6"/>
      <c r="F75" s="9" t="s">
        <v>62</v>
      </c>
      <c r="G75" s="10" t="s">
        <v>108</v>
      </c>
      <c r="H75" s="8">
        <v>602200.86</v>
      </c>
      <c r="I75" s="8">
        <f>ROUND(H75*0.16,2)</f>
        <v>96352.14</v>
      </c>
      <c r="J75" s="8">
        <f>ROUND(H75+I75,2)</f>
        <v>698553</v>
      </c>
      <c r="K75" s="9" t="s">
        <v>60</v>
      </c>
      <c r="L75" s="8" t="s">
        <v>65</v>
      </c>
      <c r="M75" s="7" t="s">
        <v>58</v>
      </c>
      <c r="N75" s="6"/>
    </row>
    <row r="76" spans="1:14" s="5" customFormat="1" ht="65.099999999999994" customHeight="1" x14ac:dyDescent="0.2">
      <c r="A76" s="11" t="s">
        <v>7</v>
      </c>
      <c r="B76" s="10" t="s">
        <v>107</v>
      </c>
      <c r="C76" s="10" t="s">
        <v>104</v>
      </c>
      <c r="D76" s="10"/>
      <c r="E76" s="6"/>
      <c r="F76" s="9" t="s">
        <v>62</v>
      </c>
      <c r="G76" s="10" t="s">
        <v>106</v>
      </c>
      <c r="H76" s="8">
        <f>318860/1.16</f>
        <v>274879.31034482759</v>
      </c>
      <c r="I76" s="8">
        <f>ROUND(H76*0.16,2)</f>
        <v>43980.69</v>
      </c>
      <c r="J76" s="8">
        <f>ROUND(H76+I76,2)</f>
        <v>318860</v>
      </c>
      <c r="K76" s="9" t="s">
        <v>60</v>
      </c>
      <c r="L76" s="8" t="s">
        <v>68</v>
      </c>
      <c r="M76" s="7" t="s">
        <v>58</v>
      </c>
      <c r="N76" s="6"/>
    </row>
    <row r="77" spans="1:14" s="5" customFormat="1" ht="65.099999999999994" customHeight="1" x14ac:dyDescent="0.2">
      <c r="A77" s="11" t="s">
        <v>7</v>
      </c>
      <c r="B77" s="10" t="s">
        <v>105</v>
      </c>
      <c r="C77" s="10" t="s">
        <v>104</v>
      </c>
      <c r="D77" s="10"/>
      <c r="E77" s="6"/>
      <c r="F77" s="9" t="s">
        <v>62</v>
      </c>
      <c r="G77" s="10" t="s">
        <v>103</v>
      </c>
      <c r="H77" s="8">
        <f>727200/1.16</f>
        <v>626896.55172413797</v>
      </c>
      <c r="I77" s="8">
        <f>ROUND(H77*0.16,2)</f>
        <v>100303.45</v>
      </c>
      <c r="J77" s="8">
        <f>ROUND(H77+I77,2)</f>
        <v>727200</v>
      </c>
      <c r="K77" s="9" t="s">
        <v>60</v>
      </c>
      <c r="L77" s="8" t="s">
        <v>102</v>
      </c>
      <c r="M77" s="7" t="s">
        <v>58</v>
      </c>
      <c r="N77" s="6"/>
    </row>
    <row r="78" spans="1:14" s="5" customFormat="1" ht="65.099999999999994" customHeight="1" x14ac:dyDescent="0.2">
      <c r="A78" s="11" t="s">
        <v>7</v>
      </c>
      <c r="B78" s="10" t="s">
        <v>101</v>
      </c>
      <c r="C78" s="10" t="s">
        <v>5</v>
      </c>
      <c r="D78" s="10"/>
      <c r="E78" s="6"/>
      <c r="F78" s="9" t="s">
        <v>62</v>
      </c>
      <c r="G78" s="10" t="s">
        <v>100</v>
      </c>
      <c r="H78" s="8">
        <f>3306510/1.16</f>
        <v>2850439.6551724141</v>
      </c>
      <c r="I78" s="8">
        <f>ROUND(H78*0.16,2)</f>
        <v>456070.34</v>
      </c>
      <c r="J78" s="8">
        <f>ROUND(H78+I78,2)</f>
        <v>3306510</v>
      </c>
      <c r="K78" s="9" t="s">
        <v>60</v>
      </c>
      <c r="L78" s="8" t="s">
        <v>99</v>
      </c>
      <c r="M78" s="7" t="s">
        <v>58</v>
      </c>
      <c r="N78" s="6"/>
    </row>
    <row r="79" spans="1:14" s="5" customFormat="1" ht="65.099999999999994" customHeight="1" x14ac:dyDescent="0.2">
      <c r="A79" s="11" t="s">
        <v>7</v>
      </c>
      <c r="B79" s="10" t="s">
        <v>98</v>
      </c>
      <c r="C79" s="10" t="s">
        <v>95</v>
      </c>
      <c r="D79" s="10"/>
      <c r="E79" s="6"/>
      <c r="F79" s="9" t="s">
        <v>62</v>
      </c>
      <c r="G79" s="10" t="s">
        <v>97</v>
      </c>
      <c r="H79" s="8">
        <v>762698.28</v>
      </c>
      <c r="I79" s="8">
        <f>ROUND(H79*0.16,2)</f>
        <v>122031.72</v>
      </c>
      <c r="J79" s="8">
        <f>ROUND(H79+I79,2)</f>
        <v>884730</v>
      </c>
      <c r="K79" s="9" t="s">
        <v>60</v>
      </c>
      <c r="L79" s="8" t="s">
        <v>65</v>
      </c>
      <c r="M79" s="7" t="s">
        <v>58</v>
      </c>
      <c r="N79" s="6"/>
    </row>
    <row r="80" spans="1:14" s="5" customFormat="1" ht="65.099999999999994" customHeight="1" x14ac:dyDescent="0.2">
      <c r="A80" s="11" t="s">
        <v>7</v>
      </c>
      <c r="B80" s="10" t="s">
        <v>96</v>
      </c>
      <c r="C80" s="10" t="s">
        <v>95</v>
      </c>
      <c r="D80" s="10"/>
      <c r="E80" s="6"/>
      <c r="F80" s="9" t="s">
        <v>62</v>
      </c>
      <c r="G80" s="10" t="s">
        <v>94</v>
      </c>
      <c r="H80" s="8">
        <v>622842.24</v>
      </c>
      <c r="I80" s="8">
        <f>ROUND(H80*0.16,2)</f>
        <v>99654.76</v>
      </c>
      <c r="J80" s="8">
        <f>ROUND(H80+I80,2)</f>
        <v>722497</v>
      </c>
      <c r="K80" s="9" t="s">
        <v>60</v>
      </c>
      <c r="L80" s="8" t="s">
        <v>59</v>
      </c>
      <c r="M80" s="7" t="s">
        <v>58</v>
      </c>
      <c r="N80" s="6"/>
    </row>
    <row r="81" spans="1:14" s="5" customFormat="1" ht="65.099999999999994" customHeight="1" x14ac:dyDescent="0.2">
      <c r="A81" s="11" t="s">
        <v>7</v>
      </c>
      <c r="B81" s="10" t="s">
        <v>93</v>
      </c>
      <c r="C81" s="10" t="s">
        <v>88</v>
      </c>
      <c r="D81" s="10"/>
      <c r="E81" s="6"/>
      <c r="F81" s="9" t="s">
        <v>62</v>
      </c>
      <c r="G81" s="10" t="s">
        <v>92</v>
      </c>
      <c r="H81" s="8">
        <f>326123/1.16</f>
        <v>281140.5172413793</v>
      </c>
      <c r="I81" s="8">
        <f>ROUND(H81*0.16,2)</f>
        <v>44982.48</v>
      </c>
      <c r="J81" s="8">
        <f>ROUND(H81+I81,2)</f>
        <v>326123</v>
      </c>
      <c r="K81" s="9" t="s">
        <v>60</v>
      </c>
      <c r="L81" s="8" t="s">
        <v>68</v>
      </c>
      <c r="M81" s="7" t="s">
        <v>58</v>
      </c>
      <c r="N81" s="6"/>
    </row>
    <row r="82" spans="1:14" s="5" customFormat="1" ht="65.099999999999994" customHeight="1" x14ac:dyDescent="0.2">
      <c r="A82" s="11" t="s">
        <v>7</v>
      </c>
      <c r="B82" s="10" t="s">
        <v>91</v>
      </c>
      <c r="C82" s="10" t="s">
        <v>88</v>
      </c>
      <c r="D82" s="10"/>
      <c r="E82" s="6"/>
      <c r="F82" s="9" t="s">
        <v>62</v>
      </c>
      <c r="G82" s="10" t="s">
        <v>90</v>
      </c>
      <c r="H82" s="8">
        <f>273871/1.16</f>
        <v>236095.68965517243</v>
      </c>
      <c r="I82" s="8">
        <f>ROUND(H82*0.16,2)</f>
        <v>37775.31</v>
      </c>
      <c r="J82" s="8">
        <f>ROUND(H82+I82,2)</f>
        <v>273871</v>
      </c>
      <c r="K82" s="9" t="s">
        <v>60</v>
      </c>
      <c r="L82" s="8" t="s">
        <v>68</v>
      </c>
      <c r="M82" s="7" t="s">
        <v>58</v>
      </c>
      <c r="N82" s="6"/>
    </row>
    <row r="83" spans="1:14" s="5" customFormat="1" ht="65.099999999999994" customHeight="1" x14ac:dyDescent="0.2">
      <c r="A83" s="11" t="s">
        <v>7</v>
      </c>
      <c r="B83" s="10" t="s">
        <v>89</v>
      </c>
      <c r="C83" s="10" t="s">
        <v>88</v>
      </c>
      <c r="D83" s="10"/>
      <c r="E83" s="6"/>
      <c r="F83" s="9" t="s">
        <v>62</v>
      </c>
      <c r="G83" s="10" t="s">
        <v>87</v>
      </c>
      <c r="H83" s="8">
        <f>944275/1.16</f>
        <v>814030.17241379316</v>
      </c>
      <c r="I83" s="8">
        <f>ROUND(H83*0.16,2)</f>
        <v>130244.83</v>
      </c>
      <c r="J83" s="8">
        <f>ROUND(H83+I83,2)</f>
        <v>944275</v>
      </c>
      <c r="K83" s="9" t="s">
        <v>60</v>
      </c>
      <c r="L83" s="8" t="s">
        <v>65</v>
      </c>
      <c r="M83" s="7" t="s">
        <v>58</v>
      </c>
      <c r="N83" s="6"/>
    </row>
    <row r="84" spans="1:14" s="5" customFormat="1" ht="65.099999999999994" customHeight="1" x14ac:dyDescent="0.2">
      <c r="A84" s="11" t="s">
        <v>7</v>
      </c>
      <c r="B84" s="10" t="s">
        <v>86</v>
      </c>
      <c r="C84" s="10" t="s">
        <v>79</v>
      </c>
      <c r="D84" s="10"/>
      <c r="E84" s="6"/>
      <c r="F84" s="9" t="s">
        <v>62</v>
      </c>
      <c r="G84" s="10" t="s">
        <v>85</v>
      </c>
      <c r="H84" s="8">
        <f>259280/1.16</f>
        <v>223517.24137931035</v>
      </c>
      <c r="I84" s="8">
        <f>ROUND(H84*0.16,2)</f>
        <v>35762.76</v>
      </c>
      <c r="J84" s="8">
        <f>ROUND(H84+I84,2)</f>
        <v>259280</v>
      </c>
      <c r="K84" s="9" t="s">
        <v>60</v>
      </c>
      <c r="L84" s="8" t="s">
        <v>68</v>
      </c>
      <c r="M84" s="7" t="s">
        <v>58</v>
      </c>
      <c r="N84" s="6"/>
    </row>
    <row r="85" spans="1:14" s="5" customFormat="1" ht="65.099999999999994" customHeight="1" x14ac:dyDescent="0.2">
      <c r="A85" s="11" t="s">
        <v>7</v>
      </c>
      <c r="B85" s="10" t="s">
        <v>84</v>
      </c>
      <c r="C85" s="10" t="s">
        <v>79</v>
      </c>
      <c r="D85" s="10"/>
      <c r="E85" s="6"/>
      <c r="F85" s="9" t="s">
        <v>62</v>
      </c>
      <c r="G85" s="10" t="s">
        <v>83</v>
      </c>
      <c r="H85" s="8">
        <f>274379/1.16</f>
        <v>236533.62068965519</v>
      </c>
      <c r="I85" s="8">
        <f>ROUND(H85*0.16,2)</f>
        <v>37845.379999999997</v>
      </c>
      <c r="J85" s="8">
        <f>ROUND(H85+I85,2)</f>
        <v>274379</v>
      </c>
      <c r="K85" s="9" t="s">
        <v>60</v>
      </c>
      <c r="L85" s="8" t="s">
        <v>68</v>
      </c>
      <c r="M85" s="7" t="s">
        <v>58</v>
      </c>
      <c r="N85" s="6"/>
    </row>
    <row r="86" spans="1:14" s="5" customFormat="1" ht="65.099999999999994" customHeight="1" x14ac:dyDescent="0.2">
      <c r="A86" s="11" t="s">
        <v>7</v>
      </c>
      <c r="B86" s="10" t="s">
        <v>82</v>
      </c>
      <c r="C86" s="10" t="s">
        <v>79</v>
      </c>
      <c r="D86" s="10"/>
      <c r="E86" s="6"/>
      <c r="F86" s="9" t="s">
        <v>62</v>
      </c>
      <c r="G86" s="10" t="s">
        <v>81</v>
      </c>
      <c r="H86" s="8">
        <f>311635/1.16</f>
        <v>268650.86206896551</v>
      </c>
      <c r="I86" s="8">
        <f>ROUND(H86*0.16,2)</f>
        <v>42984.14</v>
      </c>
      <c r="J86" s="8">
        <f>ROUND(H86+I86,2)</f>
        <v>311635</v>
      </c>
      <c r="K86" s="9" t="s">
        <v>60</v>
      </c>
      <c r="L86" s="8" t="s">
        <v>68</v>
      </c>
      <c r="M86" s="7" t="s">
        <v>58</v>
      </c>
      <c r="N86" s="6"/>
    </row>
    <row r="87" spans="1:14" s="5" customFormat="1" ht="65.099999999999994" customHeight="1" x14ac:dyDescent="0.2">
      <c r="A87" s="11" t="s">
        <v>7</v>
      </c>
      <c r="B87" s="10" t="s">
        <v>80</v>
      </c>
      <c r="C87" s="10" t="s">
        <v>79</v>
      </c>
      <c r="D87" s="10"/>
      <c r="E87" s="6"/>
      <c r="F87" s="9" t="s">
        <v>62</v>
      </c>
      <c r="G87" s="10" t="s">
        <v>78</v>
      </c>
      <c r="H87" s="8">
        <f>236557/1.16</f>
        <v>203928.44827586209</v>
      </c>
      <c r="I87" s="8">
        <f>ROUND(H87*0.16,2)</f>
        <v>32628.55</v>
      </c>
      <c r="J87" s="8">
        <f>ROUND(H87+I87,2)</f>
        <v>236557</v>
      </c>
      <c r="K87" s="9" t="s">
        <v>60</v>
      </c>
      <c r="L87" s="8" t="s">
        <v>68</v>
      </c>
      <c r="M87" s="7" t="s">
        <v>58</v>
      </c>
      <c r="N87" s="6"/>
    </row>
    <row r="88" spans="1:14" s="5" customFormat="1" ht="65.099999999999994" customHeight="1" x14ac:dyDescent="0.2">
      <c r="A88" s="11" t="s">
        <v>7</v>
      </c>
      <c r="B88" s="10" t="s">
        <v>77</v>
      </c>
      <c r="C88" s="10" t="s">
        <v>72</v>
      </c>
      <c r="D88" s="10"/>
      <c r="E88" s="6"/>
      <c r="F88" s="9" t="s">
        <v>62</v>
      </c>
      <c r="G88" s="10" t="s">
        <v>76</v>
      </c>
      <c r="H88" s="8">
        <f>286571/1.16</f>
        <v>247043.96551724139</v>
      </c>
      <c r="I88" s="8">
        <f>ROUND(H88*0.16,2)</f>
        <v>39527.03</v>
      </c>
      <c r="J88" s="8">
        <f>ROUND(H88+I88,2)</f>
        <v>286571</v>
      </c>
      <c r="K88" s="9" t="s">
        <v>60</v>
      </c>
      <c r="L88" s="8" t="s">
        <v>68</v>
      </c>
      <c r="M88" s="7" t="s">
        <v>58</v>
      </c>
      <c r="N88" s="6"/>
    </row>
    <row r="89" spans="1:14" s="5" customFormat="1" ht="65.099999999999994" customHeight="1" x14ac:dyDescent="0.2">
      <c r="A89" s="11" t="s">
        <v>7</v>
      </c>
      <c r="B89" s="10" t="s">
        <v>75</v>
      </c>
      <c r="C89" s="10" t="s">
        <v>72</v>
      </c>
      <c r="D89" s="10"/>
      <c r="E89" s="6"/>
      <c r="F89" s="9" t="s">
        <v>62</v>
      </c>
      <c r="G89" s="10" t="s">
        <v>74</v>
      </c>
      <c r="H89" s="8">
        <f>244203/1.16</f>
        <v>210519.8275862069</v>
      </c>
      <c r="I89" s="8">
        <f>ROUND(H89*0.16,2)</f>
        <v>33683.17</v>
      </c>
      <c r="J89" s="8">
        <f>ROUND(H89+I89,2)</f>
        <v>244203</v>
      </c>
      <c r="K89" s="9" t="s">
        <v>60</v>
      </c>
      <c r="L89" s="8" t="s">
        <v>68</v>
      </c>
      <c r="M89" s="7" t="s">
        <v>58</v>
      </c>
      <c r="N89" s="6"/>
    </row>
    <row r="90" spans="1:14" s="5" customFormat="1" ht="65.099999999999994" customHeight="1" x14ac:dyDescent="0.2">
      <c r="A90" s="11" t="s">
        <v>7</v>
      </c>
      <c r="B90" s="10" t="s">
        <v>73</v>
      </c>
      <c r="C90" s="10" t="s">
        <v>72</v>
      </c>
      <c r="D90" s="10"/>
      <c r="E90" s="6"/>
      <c r="F90" s="9" t="s">
        <v>62</v>
      </c>
      <c r="G90" s="10" t="s">
        <v>71</v>
      </c>
      <c r="H90" s="8">
        <f>377562/1.16</f>
        <v>325484.4827586207</v>
      </c>
      <c r="I90" s="8">
        <f>ROUND(H90*0.16,2)</f>
        <v>52077.52</v>
      </c>
      <c r="J90" s="8">
        <f>ROUND(H90+I90,2)</f>
        <v>377562</v>
      </c>
      <c r="K90" s="9" t="s">
        <v>60</v>
      </c>
      <c r="L90" s="8" t="s">
        <v>65</v>
      </c>
      <c r="M90" s="7" t="s">
        <v>58</v>
      </c>
      <c r="N90" s="6"/>
    </row>
    <row r="91" spans="1:14" s="5" customFormat="1" ht="65.099999999999994" customHeight="1" x14ac:dyDescent="0.2">
      <c r="A91" s="11" t="s">
        <v>7</v>
      </c>
      <c r="B91" s="10" t="s">
        <v>70</v>
      </c>
      <c r="C91" s="10" t="s">
        <v>63</v>
      </c>
      <c r="D91" s="10"/>
      <c r="E91" s="6"/>
      <c r="F91" s="9" t="s">
        <v>62</v>
      </c>
      <c r="G91" s="10" t="s">
        <v>69</v>
      </c>
      <c r="H91" s="8">
        <f>341769.09/1.16</f>
        <v>294628.52586206899</v>
      </c>
      <c r="I91" s="8">
        <f>ROUND(H91*0.16,2)</f>
        <v>47140.56</v>
      </c>
      <c r="J91" s="8">
        <f>ROUND(H91+I91,2)</f>
        <v>341769.09</v>
      </c>
      <c r="K91" s="9" t="s">
        <v>60</v>
      </c>
      <c r="L91" s="8" t="s">
        <v>68</v>
      </c>
      <c r="M91" s="7" t="s">
        <v>58</v>
      </c>
      <c r="N91" s="6"/>
    </row>
    <row r="92" spans="1:14" s="5" customFormat="1" ht="80.099999999999994" customHeight="1" x14ac:dyDescent="0.2">
      <c r="A92" s="11" t="s">
        <v>7</v>
      </c>
      <c r="B92" s="12" t="s">
        <v>67</v>
      </c>
      <c r="C92" s="10" t="s">
        <v>63</v>
      </c>
      <c r="D92" s="10"/>
      <c r="E92" s="6"/>
      <c r="F92" s="9" t="s">
        <v>62</v>
      </c>
      <c r="G92" s="10" t="s">
        <v>66</v>
      </c>
      <c r="H92" s="8">
        <f>753701.8/1.16</f>
        <v>649742.9310344829</v>
      </c>
      <c r="I92" s="8">
        <f>ROUND(H92*0.16,2)</f>
        <v>103958.87</v>
      </c>
      <c r="J92" s="8">
        <f>ROUND(H92+I92,2)</f>
        <v>753701.8</v>
      </c>
      <c r="K92" s="9" t="s">
        <v>60</v>
      </c>
      <c r="L92" s="8" t="s">
        <v>65</v>
      </c>
      <c r="M92" s="7" t="s">
        <v>58</v>
      </c>
      <c r="N92" s="6"/>
    </row>
    <row r="93" spans="1:14" s="5" customFormat="1" ht="65.099999999999994" customHeight="1" x14ac:dyDescent="0.2">
      <c r="A93" s="11" t="s">
        <v>7</v>
      </c>
      <c r="B93" s="10" t="s">
        <v>64</v>
      </c>
      <c r="C93" s="10" t="s">
        <v>63</v>
      </c>
      <c r="D93" s="10"/>
      <c r="E93" s="6"/>
      <c r="F93" s="9" t="s">
        <v>62</v>
      </c>
      <c r="G93" s="10" t="s">
        <v>61</v>
      </c>
      <c r="H93" s="8">
        <f>766663/1.16</f>
        <v>660916.37931034493</v>
      </c>
      <c r="I93" s="8">
        <f>ROUND(H93*0.16,2)</f>
        <v>105746.62</v>
      </c>
      <c r="J93" s="8">
        <f>ROUND(H93+I93,2)</f>
        <v>766663</v>
      </c>
      <c r="K93" s="9" t="s">
        <v>60</v>
      </c>
      <c r="L93" s="8" t="s">
        <v>59</v>
      </c>
      <c r="M93" s="7" t="s">
        <v>58</v>
      </c>
      <c r="N93" s="6"/>
    </row>
    <row r="94" spans="1:14" s="5" customFormat="1" ht="65.099999999999994" customHeight="1" x14ac:dyDescent="0.2">
      <c r="A94" s="11" t="s">
        <v>7</v>
      </c>
      <c r="B94" s="10" t="s">
        <v>57</v>
      </c>
      <c r="C94" s="10" t="s">
        <v>56</v>
      </c>
      <c r="D94" s="10"/>
      <c r="E94" s="6"/>
      <c r="F94" s="9" t="s">
        <v>49</v>
      </c>
      <c r="G94" s="10" t="s">
        <v>55</v>
      </c>
      <c r="H94" s="8">
        <v>625606.93999999994</v>
      </c>
      <c r="I94" s="8">
        <f>ROUND(H94*0.16,2)</f>
        <v>100097.11</v>
      </c>
      <c r="J94" s="8">
        <f>ROUND(H94+I94,2)</f>
        <v>725704.05</v>
      </c>
      <c r="K94" s="9" t="s">
        <v>47</v>
      </c>
      <c r="L94" s="8" t="s">
        <v>54</v>
      </c>
      <c r="M94" s="7" t="s">
        <v>0</v>
      </c>
      <c r="N94" s="6"/>
    </row>
    <row r="95" spans="1:14" s="5" customFormat="1" ht="56.25" customHeight="1" x14ac:dyDescent="0.2">
      <c r="A95" s="11" t="s">
        <v>7</v>
      </c>
      <c r="B95" s="10" t="s">
        <v>6</v>
      </c>
      <c r="C95" s="10" t="s">
        <v>53</v>
      </c>
      <c r="D95" s="10"/>
      <c r="E95" s="6"/>
      <c r="F95" s="9" t="s">
        <v>49</v>
      </c>
      <c r="G95" s="10" t="s">
        <v>52</v>
      </c>
      <c r="H95" s="8">
        <v>441140.12</v>
      </c>
      <c r="I95" s="8">
        <f>ROUND(H95*0.16,2)</f>
        <v>70582.42</v>
      </c>
      <c r="J95" s="8">
        <f>ROUND(H95+I95,2)</f>
        <v>511722.54</v>
      </c>
      <c r="K95" s="9" t="s">
        <v>47</v>
      </c>
      <c r="L95" s="8" t="s">
        <v>31</v>
      </c>
      <c r="M95" s="7" t="s">
        <v>0</v>
      </c>
      <c r="N95" s="6"/>
    </row>
    <row r="96" spans="1:14" s="5" customFormat="1" ht="56.25" customHeight="1" x14ac:dyDescent="0.2">
      <c r="A96" s="11" t="s">
        <v>7</v>
      </c>
      <c r="B96" s="10" t="s">
        <v>51</v>
      </c>
      <c r="C96" s="10" t="s">
        <v>50</v>
      </c>
      <c r="D96" s="10"/>
      <c r="E96" s="6"/>
      <c r="F96" s="9" t="s">
        <v>49</v>
      </c>
      <c r="G96" s="10" t="s">
        <v>48</v>
      </c>
      <c r="H96" s="8">
        <v>686222.36</v>
      </c>
      <c r="I96" s="8">
        <f>ROUND(H96*0.16,2)</f>
        <v>109795.58</v>
      </c>
      <c r="J96" s="8">
        <f>ROUND(H96+I96,2)</f>
        <v>796017.94</v>
      </c>
      <c r="K96" s="9" t="s">
        <v>47</v>
      </c>
      <c r="L96" s="8" t="s">
        <v>46</v>
      </c>
      <c r="M96" s="7" t="s">
        <v>0</v>
      </c>
      <c r="N96" s="6"/>
    </row>
    <row r="97" spans="1:14" s="5" customFormat="1" ht="56.25" customHeight="1" x14ac:dyDescent="0.2">
      <c r="A97" s="11" t="s">
        <v>7</v>
      </c>
      <c r="B97" s="10" t="s">
        <v>6</v>
      </c>
      <c r="C97" s="10" t="s">
        <v>12</v>
      </c>
      <c r="D97" s="10"/>
      <c r="E97" s="6"/>
      <c r="F97" s="9" t="s">
        <v>45</v>
      </c>
      <c r="G97" s="10" t="s">
        <v>44</v>
      </c>
      <c r="H97" s="8">
        <v>245795.84</v>
      </c>
      <c r="I97" s="8">
        <v>39327.339999999997</v>
      </c>
      <c r="J97" s="8">
        <f>ROUND(H97+I97,2)</f>
        <v>285123.18</v>
      </c>
      <c r="K97" s="9" t="s">
        <v>43</v>
      </c>
      <c r="L97" s="8" t="s">
        <v>42</v>
      </c>
      <c r="M97" s="7" t="s">
        <v>0</v>
      </c>
      <c r="N97" s="6"/>
    </row>
    <row r="98" spans="1:14" s="5" customFormat="1" ht="56.25" customHeight="1" x14ac:dyDescent="0.2">
      <c r="A98" s="11" t="s">
        <v>7</v>
      </c>
      <c r="B98" s="10" t="s">
        <v>6</v>
      </c>
      <c r="C98" s="10" t="s">
        <v>41</v>
      </c>
      <c r="D98" s="10"/>
      <c r="E98" s="6"/>
      <c r="F98" s="9" t="s">
        <v>37</v>
      </c>
      <c r="G98" s="10" t="s">
        <v>40</v>
      </c>
      <c r="H98" s="8">
        <v>174988.67</v>
      </c>
      <c r="I98" s="8">
        <f>ROUND(H98*0.16,2)</f>
        <v>27998.19</v>
      </c>
      <c r="J98" s="8">
        <f>ROUND(H98+I98,2)</f>
        <v>202986.86</v>
      </c>
      <c r="K98" s="9" t="s">
        <v>35</v>
      </c>
      <c r="L98" s="8" t="s">
        <v>39</v>
      </c>
      <c r="M98" s="7" t="s">
        <v>0</v>
      </c>
      <c r="N98" s="6"/>
    </row>
    <row r="99" spans="1:14" s="5" customFormat="1" ht="56.25" customHeight="1" x14ac:dyDescent="0.2">
      <c r="A99" s="11" t="s">
        <v>7</v>
      </c>
      <c r="B99" s="10" t="s">
        <v>38</v>
      </c>
      <c r="C99" s="10" t="s">
        <v>33</v>
      </c>
      <c r="D99" s="10"/>
      <c r="E99" s="6"/>
      <c r="F99" s="9" t="s">
        <v>37</v>
      </c>
      <c r="G99" s="10" t="s">
        <v>36</v>
      </c>
      <c r="H99" s="8">
        <v>440367.72</v>
      </c>
      <c r="I99" s="8">
        <f>ROUND(H99*0.16,2)</f>
        <v>70458.84</v>
      </c>
      <c r="J99" s="8">
        <f>ROUND(H99+I99,2)</f>
        <v>510826.56</v>
      </c>
      <c r="K99" s="9" t="s">
        <v>35</v>
      </c>
      <c r="L99" s="8" t="s">
        <v>34</v>
      </c>
      <c r="M99" s="7" t="s">
        <v>0</v>
      </c>
      <c r="N99" s="6"/>
    </row>
    <row r="100" spans="1:14" s="5" customFormat="1" ht="56.25" customHeight="1" x14ac:dyDescent="0.2">
      <c r="A100" s="11" t="s">
        <v>7</v>
      </c>
      <c r="B100" s="10" t="s">
        <v>6</v>
      </c>
      <c r="C100" s="10" t="s">
        <v>33</v>
      </c>
      <c r="D100" s="10"/>
      <c r="E100" s="6"/>
      <c r="F100" s="9" t="s">
        <v>25</v>
      </c>
      <c r="G100" s="10" t="s">
        <v>32</v>
      </c>
      <c r="H100" s="8">
        <v>346630.12</v>
      </c>
      <c r="I100" s="8">
        <v>55460.82</v>
      </c>
      <c r="J100" s="8">
        <f>ROUND(H100+I100,2)</f>
        <v>402090.94</v>
      </c>
      <c r="K100" s="9" t="s">
        <v>23</v>
      </c>
      <c r="L100" s="8" t="s">
        <v>31</v>
      </c>
      <c r="M100" s="7" t="s">
        <v>0</v>
      </c>
      <c r="N100" s="6"/>
    </row>
    <row r="101" spans="1:14" s="5" customFormat="1" ht="56.25" customHeight="1" x14ac:dyDescent="0.2">
      <c r="A101" s="11" t="s">
        <v>7</v>
      </c>
      <c r="B101" s="10" t="s">
        <v>30</v>
      </c>
      <c r="C101" s="10" t="s">
        <v>29</v>
      </c>
      <c r="D101" s="10"/>
      <c r="E101" s="6"/>
      <c r="F101" s="9" t="s">
        <v>25</v>
      </c>
      <c r="G101" s="10" t="s">
        <v>28</v>
      </c>
      <c r="H101" s="8">
        <v>398567.67999999999</v>
      </c>
      <c r="I101" s="8">
        <v>63770.83</v>
      </c>
      <c r="J101" s="8">
        <f>ROUND(H101+I101,2)</f>
        <v>462338.51</v>
      </c>
      <c r="K101" s="9" t="s">
        <v>23</v>
      </c>
      <c r="L101" s="8" t="s">
        <v>27</v>
      </c>
      <c r="M101" s="7" t="s">
        <v>0</v>
      </c>
      <c r="N101" s="6"/>
    </row>
    <row r="102" spans="1:14" s="5" customFormat="1" ht="56.25" customHeight="1" x14ac:dyDescent="0.2">
      <c r="A102" s="11" t="s">
        <v>7</v>
      </c>
      <c r="B102" s="10" t="s">
        <v>6</v>
      </c>
      <c r="C102" s="10" t="s">
        <v>26</v>
      </c>
      <c r="D102" s="10"/>
      <c r="E102" s="6"/>
      <c r="F102" s="9" t="s">
        <v>25</v>
      </c>
      <c r="G102" s="10" t="s">
        <v>24</v>
      </c>
      <c r="H102" s="8">
        <v>480174.11</v>
      </c>
      <c r="I102" s="8">
        <v>76827.86</v>
      </c>
      <c r="J102" s="8">
        <f>ROUND(H102+I102,2)</f>
        <v>557001.97</v>
      </c>
      <c r="K102" s="9" t="s">
        <v>23</v>
      </c>
      <c r="L102" s="8" t="s">
        <v>22</v>
      </c>
      <c r="M102" s="7" t="s">
        <v>0</v>
      </c>
      <c r="N102" s="6"/>
    </row>
    <row r="103" spans="1:14" s="5" customFormat="1" ht="56.25" customHeight="1" x14ac:dyDescent="0.2">
      <c r="A103" s="11" t="s">
        <v>7</v>
      </c>
      <c r="B103" s="10" t="s">
        <v>6</v>
      </c>
      <c r="C103" s="10" t="s">
        <v>21</v>
      </c>
      <c r="D103" s="10"/>
      <c r="E103" s="6"/>
      <c r="F103" s="9" t="s">
        <v>20</v>
      </c>
      <c r="G103" s="10" t="s">
        <v>19</v>
      </c>
      <c r="H103" s="8">
        <v>517990.03</v>
      </c>
      <c r="I103" s="8">
        <v>82878.41</v>
      </c>
      <c r="J103" s="8">
        <f>ROUND(H103+I103,2)</f>
        <v>600868.43999999994</v>
      </c>
      <c r="K103" s="9" t="s">
        <v>18</v>
      </c>
      <c r="L103" s="8" t="s">
        <v>17</v>
      </c>
      <c r="M103" s="7" t="s">
        <v>0</v>
      </c>
      <c r="N103" s="6"/>
    </row>
    <row r="104" spans="1:14" s="5" customFormat="1" ht="56.25" customHeight="1" x14ac:dyDescent="0.2">
      <c r="A104" s="11" t="s">
        <v>7</v>
      </c>
      <c r="B104" s="10" t="s">
        <v>6</v>
      </c>
      <c r="C104" s="10" t="s">
        <v>16</v>
      </c>
      <c r="D104" s="10"/>
      <c r="E104" s="6"/>
      <c r="F104" s="9" t="s">
        <v>11</v>
      </c>
      <c r="G104" s="10" t="s">
        <v>15</v>
      </c>
      <c r="H104" s="8">
        <v>486405.3</v>
      </c>
      <c r="I104" s="8">
        <v>77824.850000000006</v>
      </c>
      <c r="J104" s="8">
        <f>ROUND(H104+I104,2)</f>
        <v>564230.15</v>
      </c>
      <c r="K104" s="9" t="s">
        <v>9</v>
      </c>
      <c r="L104" s="8" t="s">
        <v>14</v>
      </c>
      <c r="M104" s="7" t="s">
        <v>0</v>
      </c>
      <c r="N104" s="6"/>
    </row>
    <row r="105" spans="1:14" s="5" customFormat="1" ht="56.25" customHeight="1" x14ac:dyDescent="0.2">
      <c r="A105" s="11" t="s">
        <v>7</v>
      </c>
      <c r="B105" s="10" t="s">
        <v>13</v>
      </c>
      <c r="C105" s="10" t="s">
        <v>12</v>
      </c>
      <c r="D105" s="10"/>
      <c r="E105" s="6"/>
      <c r="F105" s="9" t="s">
        <v>11</v>
      </c>
      <c r="G105" s="10" t="s">
        <v>10</v>
      </c>
      <c r="H105" s="8">
        <v>590466.38</v>
      </c>
      <c r="I105" s="8">
        <v>94474.62</v>
      </c>
      <c r="J105" s="8">
        <f>ROUND(H105+I105,2)</f>
        <v>684941</v>
      </c>
      <c r="K105" s="9" t="s">
        <v>9</v>
      </c>
      <c r="L105" s="8" t="s">
        <v>8</v>
      </c>
      <c r="M105" s="7" t="s">
        <v>0</v>
      </c>
      <c r="N105" s="6"/>
    </row>
    <row r="106" spans="1:14" s="5" customFormat="1" ht="56.25" customHeight="1" x14ac:dyDescent="0.2">
      <c r="A106" s="11" t="s">
        <v>7</v>
      </c>
      <c r="B106" s="10" t="s">
        <v>6</v>
      </c>
      <c r="C106" s="10" t="s">
        <v>5</v>
      </c>
      <c r="D106" s="10"/>
      <c r="E106" s="6"/>
      <c r="F106" s="9" t="s">
        <v>4</v>
      </c>
      <c r="G106" s="10" t="s">
        <v>3</v>
      </c>
      <c r="H106" s="8">
        <v>635285.86</v>
      </c>
      <c r="I106" s="8">
        <v>101645.74</v>
      </c>
      <c r="J106" s="8">
        <f>ROUND(H106+I106,2)</f>
        <v>736931.6</v>
      </c>
      <c r="K106" s="9" t="s">
        <v>2</v>
      </c>
      <c r="L106" s="8" t="s">
        <v>1</v>
      </c>
      <c r="M106" s="7" t="s">
        <v>0</v>
      </c>
      <c r="N106" s="6"/>
    </row>
    <row r="107" spans="1:14" ht="56.25" customHeight="1" x14ac:dyDescent="0.2">
      <c r="A107"/>
      <c r="D107"/>
      <c r="E107"/>
      <c r="K107"/>
      <c r="L107"/>
    </row>
    <row r="108" spans="1:14" ht="56.25" customHeight="1" x14ac:dyDescent="0.2">
      <c r="A108"/>
      <c r="D108"/>
      <c r="E108"/>
      <c r="K108"/>
      <c r="L108"/>
    </row>
    <row r="109" spans="1:14" ht="56.25" customHeight="1" x14ac:dyDescent="0.2">
      <c r="A109"/>
      <c r="D109"/>
      <c r="E109"/>
      <c r="K109"/>
      <c r="L109"/>
    </row>
    <row r="110" spans="1:14" ht="56.25" customHeight="1" x14ac:dyDescent="0.2">
      <c r="A110"/>
      <c r="D110"/>
      <c r="E110"/>
      <c r="K110"/>
      <c r="L110"/>
    </row>
    <row r="111" spans="1:14" x14ac:dyDescent="0.2">
      <c r="A111"/>
      <c r="D111"/>
      <c r="E111"/>
      <c r="K111"/>
      <c r="L111"/>
    </row>
    <row r="112" spans="1:14" x14ac:dyDescent="0.2">
      <c r="A112"/>
      <c r="D112"/>
      <c r="E112"/>
      <c r="K112"/>
      <c r="L112"/>
    </row>
    <row r="113" spans="1:12" x14ac:dyDescent="0.2">
      <c r="A113"/>
      <c r="D113"/>
      <c r="E113"/>
      <c r="K113"/>
      <c r="L113"/>
    </row>
    <row r="114" spans="1:12" ht="56.25" customHeight="1" x14ac:dyDescent="0.2">
      <c r="A114"/>
      <c r="D114"/>
      <c r="E114"/>
      <c r="K114"/>
      <c r="L114"/>
    </row>
    <row r="115" spans="1:12" ht="56.25" customHeight="1" x14ac:dyDescent="0.2">
      <c r="A115"/>
      <c r="D115"/>
      <c r="E115"/>
      <c r="K115"/>
      <c r="L115"/>
    </row>
    <row r="116" spans="1:12" ht="56.25" customHeight="1" x14ac:dyDescent="0.2">
      <c r="A116"/>
      <c r="D116"/>
      <c r="E116"/>
      <c r="K116"/>
      <c r="L116"/>
    </row>
    <row r="117" spans="1:12" ht="56.25" customHeight="1" x14ac:dyDescent="0.2">
      <c r="A117"/>
      <c r="D117"/>
      <c r="E117"/>
      <c r="K117"/>
      <c r="L117"/>
    </row>
    <row r="118" spans="1:12" ht="56.25" customHeight="1" x14ac:dyDescent="0.2">
      <c r="A118"/>
      <c r="D118"/>
      <c r="E118"/>
      <c r="K118"/>
      <c r="L118"/>
    </row>
    <row r="119" spans="1:12" ht="56.25" customHeight="1" x14ac:dyDescent="0.2">
      <c r="A119"/>
      <c r="D119"/>
      <c r="E119"/>
      <c r="K119"/>
      <c r="L119"/>
    </row>
    <row r="120" spans="1:12" ht="56.25" customHeight="1" x14ac:dyDescent="0.2">
      <c r="A120"/>
      <c r="D120"/>
      <c r="E120"/>
      <c r="K120"/>
      <c r="L120"/>
    </row>
    <row r="121" spans="1:12" ht="56.25" customHeight="1" x14ac:dyDescent="0.2">
      <c r="A121"/>
      <c r="D121"/>
      <c r="E121"/>
      <c r="K121"/>
      <c r="L121"/>
    </row>
    <row r="122" spans="1:12" ht="56.25" customHeight="1" x14ac:dyDescent="0.2">
      <c r="A122"/>
      <c r="D122"/>
      <c r="E122"/>
      <c r="K122"/>
      <c r="L122"/>
    </row>
    <row r="123" spans="1:12" ht="56.25" customHeight="1" x14ac:dyDescent="0.2">
      <c r="A123"/>
      <c r="D123"/>
      <c r="E123"/>
      <c r="K123"/>
      <c r="L123"/>
    </row>
    <row r="124" spans="1:12" ht="56.25" customHeight="1" x14ac:dyDescent="0.2">
      <c r="A124"/>
      <c r="D124"/>
      <c r="E124"/>
      <c r="K124"/>
      <c r="L124"/>
    </row>
    <row r="125" spans="1:12" ht="56.25" customHeight="1" x14ac:dyDescent="0.2">
      <c r="A125"/>
      <c r="D125"/>
      <c r="E125"/>
      <c r="K125"/>
      <c r="L125"/>
    </row>
    <row r="126" spans="1:12" ht="56.25" customHeight="1" x14ac:dyDescent="0.2">
      <c r="A126"/>
      <c r="D126"/>
      <c r="E126"/>
      <c r="K126"/>
      <c r="L126"/>
    </row>
    <row r="127" spans="1:12" ht="56.25" customHeight="1" x14ac:dyDescent="0.2">
      <c r="A127"/>
      <c r="D127"/>
      <c r="E127"/>
      <c r="K127"/>
      <c r="L127"/>
    </row>
    <row r="128" spans="1:12" ht="56.25" customHeight="1" x14ac:dyDescent="0.2">
      <c r="A128"/>
      <c r="D128"/>
      <c r="E128"/>
      <c r="K128"/>
      <c r="L128"/>
    </row>
    <row r="129" spans="1:12" ht="56.25" customHeight="1" x14ac:dyDescent="0.2">
      <c r="A129"/>
      <c r="D129"/>
      <c r="E129"/>
      <c r="K129"/>
      <c r="L129"/>
    </row>
    <row r="130" spans="1:12" ht="56.25" customHeight="1" x14ac:dyDescent="0.2">
      <c r="A130"/>
      <c r="D130"/>
      <c r="E130"/>
      <c r="K130"/>
      <c r="L130"/>
    </row>
    <row r="131" spans="1:12" ht="56.25" customHeight="1" x14ac:dyDescent="0.2">
      <c r="A131"/>
      <c r="D131"/>
      <c r="E131"/>
      <c r="K131"/>
      <c r="L131"/>
    </row>
    <row r="132" spans="1:12" ht="56.25" customHeight="1" x14ac:dyDescent="0.2">
      <c r="A132"/>
      <c r="D132"/>
      <c r="E132"/>
      <c r="K132"/>
      <c r="L132"/>
    </row>
    <row r="133" spans="1:12" ht="56.25" customHeight="1" x14ac:dyDescent="0.2">
      <c r="A133"/>
      <c r="D133"/>
      <c r="E133"/>
      <c r="K133"/>
      <c r="L133"/>
    </row>
    <row r="134" spans="1:12" ht="56.25" customHeight="1" x14ac:dyDescent="0.2">
      <c r="A134"/>
      <c r="D134"/>
      <c r="E134"/>
      <c r="K134"/>
      <c r="L134"/>
    </row>
    <row r="135" spans="1:12" ht="56.25" customHeight="1" x14ac:dyDescent="0.2">
      <c r="A135"/>
      <c r="D135"/>
      <c r="E135"/>
      <c r="K135"/>
      <c r="L135"/>
    </row>
    <row r="136" spans="1:12" ht="56.25" customHeight="1" x14ac:dyDescent="0.2">
      <c r="A136"/>
      <c r="D136"/>
      <c r="E136"/>
      <c r="K136"/>
      <c r="L136"/>
    </row>
    <row r="137" spans="1:12" ht="56.25" customHeight="1" x14ac:dyDescent="0.2">
      <c r="A137"/>
      <c r="D137"/>
      <c r="E137"/>
      <c r="K137"/>
      <c r="L137"/>
    </row>
    <row r="138" spans="1:12" ht="56.25" customHeight="1" x14ac:dyDescent="0.2">
      <c r="A138"/>
      <c r="D138"/>
      <c r="E138"/>
      <c r="K138"/>
      <c r="L138"/>
    </row>
    <row r="139" spans="1:12" ht="56.25" customHeight="1" x14ac:dyDescent="0.2">
      <c r="A139"/>
      <c r="D139"/>
      <c r="E139"/>
      <c r="K139"/>
      <c r="L139"/>
    </row>
    <row r="140" spans="1:12" x14ac:dyDescent="0.2">
      <c r="A140"/>
      <c r="D140"/>
      <c r="E140"/>
      <c r="K140"/>
      <c r="L140"/>
    </row>
    <row r="141" spans="1:12" x14ac:dyDescent="0.2">
      <c r="A141"/>
      <c r="D141"/>
      <c r="E141"/>
      <c r="K141"/>
      <c r="L141"/>
    </row>
    <row r="142" spans="1:12" x14ac:dyDescent="0.2">
      <c r="A142"/>
      <c r="D142"/>
      <c r="E142"/>
      <c r="K142"/>
      <c r="L142"/>
    </row>
    <row r="143" spans="1:12" x14ac:dyDescent="0.2">
      <c r="A143"/>
      <c r="D143"/>
      <c r="E143"/>
      <c r="K143"/>
      <c r="L143"/>
    </row>
    <row r="144" spans="1:12" x14ac:dyDescent="0.2">
      <c r="A144"/>
      <c r="D144"/>
      <c r="E144"/>
      <c r="K144"/>
      <c r="L144"/>
    </row>
    <row r="145" spans="1:12" x14ac:dyDescent="0.2">
      <c r="A145"/>
      <c r="D145"/>
      <c r="E145"/>
      <c r="K145"/>
      <c r="L145"/>
    </row>
    <row r="146" spans="1:12" x14ac:dyDescent="0.2">
      <c r="A146"/>
      <c r="D146"/>
      <c r="E146"/>
      <c r="K146"/>
      <c r="L146"/>
    </row>
    <row r="147" spans="1:12" x14ac:dyDescent="0.2">
      <c r="A147"/>
      <c r="D147"/>
      <c r="E147"/>
      <c r="K147"/>
      <c r="L147"/>
    </row>
    <row r="148" spans="1:12" x14ac:dyDescent="0.2">
      <c r="A148"/>
      <c r="D148"/>
      <c r="E148"/>
      <c r="K148"/>
      <c r="L148"/>
    </row>
    <row r="149" spans="1:12" x14ac:dyDescent="0.2">
      <c r="A149"/>
      <c r="D149"/>
      <c r="E149"/>
      <c r="K149"/>
      <c r="L149"/>
    </row>
    <row r="150" spans="1:12" x14ac:dyDescent="0.2">
      <c r="A150"/>
      <c r="D150"/>
      <c r="E150"/>
      <c r="K150"/>
      <c r="L150"/>
    </row>
    <row r="151" spans="1:12" x14ac:dyDescent="0.2">
      <c r="A151"/>
      <c r="D151"/>
      <c r="E151"/>
      <c r="K151"/>
      <c r="L151"/>
    </row>
    <row r="152" spans="1:12" x14ac:dyDescent="0.2">
      <c r="A152"/>
      <c r="D152"/>
      <c r="E152"/>
      <c r="K152"/>
      <c r="L152"/>
    </row>
    <row r="153" spans="1:12" ht="56.25" customHeight="1" x14ac:dyDescent="0.2">
      <c r="A153"/>
      <c r="D153"/>
      <c r="E153"/>
      <c r="K153"/>
      <c r="L153"/>
    </row>
    <row r="154" spans="1:12" ht="56.25" customHeight="1" x14ac:dyDescent="0.2">
      <c r="A154"/>
      <c r="D154"/>
      <c r="E154"/>
      <c r="K154"/>
      <c r="L154"/>
    </row>
    <row r="155" spans="1:12" ht="56.25" customHeight="1" x14ac:dyDescent="0.2">
      <c r="A155"/>
      <c r="D155"/>
      <c r="E155"/>
      <c r="K155"/>
      <c r="L155"/>
    </row>
    <row r="156" spans="1:12" ht="56.25" customHeight="1" x14ac:dyDescent="0.2">
      <c r="A156"/>
      <c r="D156"/>
      <c r="E156"/>
      <c r="K156"/>
      <c r="L156"/>
    </row>
    <row r="157" spans="1:12" x14ac:dyDescent="0.2">
      <c r="A157"/>
      <c r="D157"/>
      <c r="E157"/>
      <c r="K157"/>
      <c r="L157"/>
    </row>
    <row r="158" spans="1:12" x14ac:dyDescent="0.2">
      <c r="A158"/>
      <c r="D158"/>
      <c r="E158"/>
      <c r="K158"/>
      <c r="L158"/>
    </row>
    <row r="159" spans="1:12" x14ac:dyDescent="0.2">
      <c r="A159"/>
      <c r="D159"/>
      <c r="E159"/>
      <c r="K159"/>
      <c r="L159"/>
    </row>
    <row r="160" spans="1:12" x14ac:dyDescent="0.2">
      <c r="A160"/>
      <c r="D160"/>
      <c r="E160"/>
      <c r="K160"/>
      <c r="L160"/>
    </row>
    <row r="161" spans="1:12" x14ac:dyDescent="0.2">
      <c r="A161"/>
      <c r="D161"/>
      <c r="E161"/>
      <c r="K161"/>
      <c r="L161"/>
    </row>
    <row r="162" spans="1:12" x14ac:dyDescent="0.2">
      <c r="A162"/>
      <c r="D162"/>
      <c r="E162"/>
      <c r="K162"/>
      <c r="L162"/>
    </row>
    <row r="163" spans="1:12" x14ac:dyDescent="0.2">
      <c r="A163"/>
      <c r="D163"/>
      <c r="E163"/>
      <c r="K163"/>
      <c r="L163"/>
    </row>
    <row r="164" spans="1:12" x14ac:dyDescent="0.2">
      <c r="A164"/>
      <c r="D164"/>
      <c r="E164"/>
      <c r="K164"/>
      <c r="L164"/>
    </row>
    <row r="165" spans="1:12" x14ac:dyDescent="0.2">
      <c r="A165"/>
      <c r="D165"/>
      <c r="E165"/>
      <c r="K165"/>
      <c r="L165"/>
    </row>
    <row r="166" spans="1:12" x14ac:dyDescent="0.2">
      <c r="A166"/>
      <c r="D166"/>
      <c r="E166"/>
      <c r="K166"/>
      <c r="L166"/>
    </row>
    <row r="167" spans="1:12" x14ac:dyDescent="0.2">
      <c r="A167"/>
      <c r="D167"/>
      <c r="E167"/>
      <c r="K167"/>
      <c r="L167"/>
    </row>
    <row r="168" spans="1:12" x14ac:dyDescent="0.2">
      <c r="A168"/>
      <c r="D168"/>
      <c r="E168"/>
      <c r="K168"/>
      <c r="L168"/>
    </row>
    <row r="169" spans="1:12" x14ac:dyDescent="0.2">
      <c r="A169"/>
      <c r="D169"/>
      <c r="E169"/>
      <c r="K169"/>
      <c r="L169"/>
    </row>
    <row r="170" spans="1:12" x14ac:dyDescent="0.2">
      <c r="A170"/>
      <c r="D170"/>
      <c r="E170"/>
      <c r="K170"/>
      <c r="L170"/>
    </row>
    <row r="171" spans="1:12" x14ac:dyDescent="0.2">
      <c r="A171"/>
      <c r="D171"/>
      <c r="E171"/>
      <c r="K171"/>
      <c r="L171"/>
    </row>
    <row r="172" spans="1:12" x14ac:dyDescent="0.2">
      <c r="A172"/>
      <c r="D172"/>
      <c r="E172"/>
      <c r="K172"/>
      <c r="L172"/>
    </row>
    <row r="173" spans="1:12" x14ac:dyDescent="0.2">
      <c r="A173"/>
      <c r="D173"/>
      <c r="E173"/>
      <c r="K173"/>
      <c r="L173"/>
    </row>
    <row r="174" spans="1:12" x14ac:dyDescent="0.2">
      <c r="A174"/>
      <c r="D174"/>
      <c r="E174"/>
      <c r="K174"/>
      <c r="L174"/>
    </row>
    <row r="175" spans="1:12" x14ac:dyDescent="0.2">
      <c r="A175"/>
      <c r="D175"/>
      <c r="E175"/>
      <c r="K175"/>
      <c r="L175"/>
    </row>
    <row r="176" spans="1:12" x14ac:dyDescent="0.2">
      <c r="A176"/>
      <c r="D176"/>
      <c r="E176"/>
      <c r="K176"/>
      <c r="L176"/>
    </row>
    <row r="177" spans="1:12" x14ac:dyDescent="0.2">
      <c r="A177"/>
      <c r="D177"/>
      <c r="E177"/>
      <c r="K177"/>
      <c r="L177"/>
    </row>
    <row r="178" spans="1:12" x14ac:dyDescent="0.2">
      <c r="A178"/>
      <c r="D178"/>
      <c r="E178"/>
      <c r="K178"/>
      <c r="L178"/>
    </row>
    <row r="179" spans="1:12" x14ac:dyDescent="0.2">
      <c r="A179"/>
      <c r="D179"/>
      <c r="E179"/>
      <c r="K179"/>
      <c r="L179"/>
    </row>
    <row r="180" spans="1:12" x14ac:dyDescent="0.2">
      <c r="A180"/>
      <c r="D180"/>
      <c r="E180"/>
      <c r="K180"/>
      <c r="L180"/>
    </row>
    <row r="181" spans="1:12" ht="56.25" customHeight="1" x14ac:dyDescent="0.2">
      <c r="A181"/>
      <c r="D181"/>
      <c r="E181"/>
      <c r="K181"/>
      <c r="L181"/>
    </row>
    <row r="182" spans="1:12" ht="56.25" customHeight="1" x14ac:dyDescent="0.2">
      <c r="A182"/>
      <c r="D182"/>
      <c r="E182"/>
      <c r="K182"/>
      <c r="L182"/>
    </row>
    <row r="183" spans="1:12" ht="56.25" customHeight="1" x14ac:dyDescent="0.2">
      <c r="A183"/>
      <c r="D183"/>
      <c r="E183"/>
      <c r="K183"/>
      <c r="L183"/>
    </row>
    <row r="184" spans="1:12" x14ac:dyDescent="0.2">
      <c r="A184"/>
      <c r="D184"/>
      <c r="E184"/>
      <c r="K184"/>
      <c r="L184"/>
    </row>
    <row r="185" spans="1:12" x14ac:dyDescent="0.2">
      <c r="A185"/>
      <c r="D185"/>
      <c r="E185"/>
      <c r="K185"/>
      <c r="L185"/>
    </row>
    <row r="186" spans="1:12" x14ac:dyDescent="0.2">
      <c r="A186"/>
      <c r="D186"/>
      <c r="E186"/>
      <c r="K186"/>
      <c r="L186"/>
    </row>
    <row r="187" spans="1:12" ht="56.25" customHeight="1" x14ac:dyDescent="0.2">
      <c r="A187"/>
      <c r="D187"/>
      <c r="E187"/>
      <c r="K187"/>
      <c r="L187"/>
    </row>
    <row r="188" spans="1:12" ht="56.25" customHeight="1" x14ac:dyDescent="0.2">
      <c r="A188"/>
      <c r="D188"/>
      <c r="E188"/>
      <c r="K188"/>
      <c r="L188"/>
    </row>
    <row r="189" spans="1:12" ht="56.25" customHeight="1" x14ac:dyDescent="0.2">
      <c r="A189"/>
      <c r="D189"/>
      <c r="E189"/>
      <c r="K189"/>
      <c r="L189"/>
    </row>
    <row r="190" spans="1:12" ht="56.25" customHeight="1" x14ac:dyDescent="0.2">
      <c r="A190"/>
      <c r="D190"/>
      <c r="E190"/>
      <c r="K190"/>
      <c r="L190"/>
    </row>
    <row r="191" spans="1:12" ht="56.25" customHeight="1" x14ac:dyDescent="0.2">
      <c r="A191"/>
      <c r="D191"/>
      <c r="E191"/>
      <c r="K191"/>
      <c r="L191"/>
    </row>
    <row r="192" spans="1:12" ht="56.25" customHeight="1" x14ac:dyDescent="0.2">
      <c r="A192"/>
      <c r="D192"/>
      <c r="E192"/>
      <c r="K192"/>
      <c r="L192"/>
    </row>
    <row r="193" spans="1:12" ht="56.25" customHeight="1" x14ac:dyDescent="0.2">
      <c r="A193"/>
      <c r="D193"/>
      <c r="E193"/>
      <c r="K193"/>
      <c r="L193"/>
    </row>
    <row r="194" spans="1:12" ht="56.25" customHeight="1" x14ac:dyDescent="0.2">
      <c r="A194"/>
      <c r="D194"/>
      <c r="E194"/>
      <c r="K194"/>
      <c r="L194"/>
    </row>
    <row r="195" spans="1:12" ht="56.25" customHeight="1" x14ac:dyDescent="0.2">
      <c r="A195"/>
      <c r="D195"/>
      <c r="E195"/>
      <c r="K195"/>
      <c r="L195"/>
    </row>
    <row r="196" spans="1:12" ht="56.25" customHeight="1" x14ac:dyDescent="0.2">
      <c r="A196"/>
      <c r="D196"/>
      <c r="E196"/>
      <c r="K196"/>
      <c r="L196"/>
    </row>
    <row r="197" spans="1:12" ht="56.25" customHeight="1" x14ac:dyDescent="0.2">
      <c r="A197"/>
      <c r="D197"/>
      <c r="E197"/>
      <c r="K197"/>
      <c r="L197"/>
    </row>
    <row r="198" spans="1:12" ht="56.25" customHeight="1" x14ac:dyDescent="0.2">
      <c r="A198"/>
      <c r="D198"/>
      <c r="E198"/>
      <c r="K198"/>
      <c r="L198"/>
    </row>
    <row r="199" spans="1:12" ht="56.25" customHeight="1" x14ac:dyDescent="0.2">
      <c r="A199"/>
      <c r="D199"/>
      <c r="E199"/>
      <c r="K199"/>
      <c r="L199"/>
    </row>
    <row r="200" spans="1:12" ht="56.25" customHeight="1" x14ac:dyDescent="0.2">
      <c r="A200"/>
      <c r="D200"/>
      <c r="E200"/>
      <c r="K200"/>
      <c r="L200"/>
    </row>
    <row r="201" spans="1:12" ht="56.25" customHeight="1" x14ac:dyDescent="0.2">
      <c r="A201"/>
      <c r="D201"/>
      <c r="E201"/>
      <c r="K201"/>
      <c r="L201"/>
    </row>
    <row r="202" spans="1:12" ht="56.25" customHeight="1" x14ac:dyDescent="0.2">
      <c r="A202"/>
      <c r="D202"/>
      <c r="E202"/>
      <c r="K202"/>
      <c r="L202"/>
    </row>
    <row r="203" spans="1:12" ht="56.25" customHeight="1" x14ac:dyDescent="0.2">
      <c r="A203"/>
      <c r="D203"/>
      <c r="E203"/>
      <c r="K203"/>
      <c r="L203"/>
    </row>
    <row r="204" spans="1:12" ht="56.25" customHeight="1" x14ac:dyDescent="0.2">
      <c r="A204"/>
      <c r="D204"/>
      <c r="E204"/>
      <c r="K204"/>
      <c r="L204"/>
    </row>
    <row r="205" spans="1:12" ht="56.25" customHeight="1" x14ac:dyDescent="0.2">
      <c r="A205"/>
      <c r="D205"/>
      <c r="E205"/>
      <c r="K205"/>
      <c r="L205"/>
    </row>
    <row r="206" spans="1:12" ht="56.25" customHeight="1" x14ac:dyDescent="0.2">
      <c r="A206"/>
      <c r="D206"/>
      <c r="E206"/>
      <c r="K206"/>
      <c r="L206"/>
    </row>
    <row r="207" spans="1:12" x14ac:dyDescent="0.2">
      <c r="A207"/>
      <c r="D207"/>
      <c r="E207"/>
      <c r="K207"/>
      <c r="L207"/>
    </row>
    <row r="208" spans="1:12" x14ac:dyDescent="0.2">
      <c r="A208"/>
      <c r="D208"/>
      <c r="E208"/>
      <c r="K208"/>
      <c r="L208"/>
    </row>
    <row r="209" spans="1:13" ht="56.25" customHeight="1" x14ac:dyDescent="0.2">
      <c r="A209"/>
      <c r="D209"/>
      <c r="E209"/>
      <c r="K209"/>
      <c r="L209"/>
    </row>
    <row r="210" spans="1:13" x14ac:dyDescent="0.2">
      <c r="B210" s="3"/>
      <c r="C210" s="3"/>
      <c r="D210" s="4"/>
      <c r="E210" s="4"/>
      <c r="F210" s="3"/>
      <c r="G210" s="3"/>
      <c r="H210" s="3"/>
      <c r="I210" s="3"/>
      <c r="J210" s="3"/>
      <c r="K210" s="3"/>
      <c r="L210" s="3"/>
      <c r="M210" s="3"/>
    </row>
  </sheetData>
  <mergeCells count="16">
    <mergeCell ref="F8:F9"/>
    <mergeCell ref="G8:G9"/>
    <mergeCell ref="H8:H9"/>
    <mergeCell ref="I8:I9"/>
    <mergeCell ref="J8:J9"/>
    <mergeCell ref="K8:L8"/>
    <mergeCell ref="A3:N3"/>
    <mergeCell ref="A4:N4"/>
    <mergeCell ref="A7:A9"/>
    <mergeCell ref="B7:B9"/>
    <mergeCell ref="C7:C9"/>
    <mergeCell ref="D7:D9"/>
    <mergeCell ref="E7:E9"/>
    <mergeCell ref="F7:L7"/>
    <mergeCell ref="M7:M9"/>
    <mergeCell ref="N7:N9"/>
  </mergeCells>
  <pageMargins left="0.51181102362204722" right="0.23622047244094491" top="0.19685039370078741" bottom="0.15748031496062992" header="0" footer="0"/>
  <pageSetup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2013</vt:lpstr>
      <vt:lpstr>'2013'!Títulos_a_imprimir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</dc:creator>
  <cp:lastModifiedBy>36</cp:lastModifiedBy>
  <cp:lastPrinted>2013-04-17T20:31:00Z</cp:lastPrinted>
  <dcterms:created xsi:type="dcterms:W3CDTF">2013-04-17T20:30:47Z</dcterms:created>
  <dcterms:modified xsi:type="dcterms:W3CDTF">2013-04-17T20:31:15Z</dcterms:modified>
</cp:coreProperties>
</file>