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Transparencia Presupuestaria 4to trimestre MAS\NUEVO\IEEPO\"/>
    </mc:Choice>
  </mc:AlternateContent>
  <bookViews>
    <workbookView xWindow="0" yWindow="0" windowWidth="23040" windowHeight="9192"/>
  </bookViews>
  <sheets>
    <sheet name="Hoja1" sheetId="1" r:id="rId1"/>
    <sheet name="Hoja2" sheetId="2" r:id="rId2"/>
  </sheets>
  <definedNames>
    <definedName name="_xlnm.Print_Area" localSheetId="0">Hoja1!$B$1:$Q$250</definedName>
    <definedName name="_xlnm.Print_Area" localSheetId="1">Hoja2!$A$1:$H$244</definedName>
    <definedName name="_xlnm.Print_Titles" localSheetId="0">Hoja1!$1:$6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50" i="1" l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 l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3" i="1"/>
  <c r="K9" i="1"/>
  <c r="K8" i="1"/>
  <c r="K17" i="1"/>
  <c r="K16" i="1"/>
  <c r="K15" i="1"/>
  <c r="K14" i="1"/>
  <c r="K12" i="1"/>
  <c r="K11" i="1"/>
  <c r="K10" i="1"/>
  <c r="K7" i="1"/>
</calcChain>
</file>

<file path=xl/sharedStrings.xml><?xml version="1.0" encoding="utf-8"?>
<sst xmlns="http://schemas.openxmlformats.org/spreadsheetml/2006/main" count="1734" uniqueCount="911">
  <si>
    <t>No. de licitación, concurso, convocatoria, o pedido</t>
  </si>
  <si>
    <t>N° de contrato</t>
  </si>
  <si>
    <t>Dependencia / Entidad solicitante</t>
  </si>
  <si>
    <t>Fecha de la convocatoria</t>
  </si>
  <si>
    <t>Fecha de adjudicación</t>
  </si>
  <si>
    <t>Modalidad de contratación</t>
  </si>
  <si>
    <t>Unidad de medida</t>
  </si>
  <si>
    <t>Cantidad</t>
  </si>
  <si>
    <t>Origen presupuestal</t>
  </si>
  <si>
    <r>
      <t xml:space="preserve">Concepto </t>
    </r>
    <r>
      <rPr>
        <sz val="9"/>
        <rFont val="Calibri"/>
        <family val="2"/>
        <scheme val="minor"/>
      </rPr>
      <t>(descripción)</t>
    </r>
  </si>
  <si>
    <r>
      <t xml:space="preserve">Proveedor adjudicado </t>
    </r>
    <r>
      <rPr>
        <sz val="9"/>
        <rFont val="Calibri"/>
        <family val="2"/>
        <scheme val="minor"/>
      </rPr>
      <t>(Nombre de la empresa)</t>
    </r>
  </si>
  <si>
    <r>
      <rPr>
        <sz val="9"/>
        <rFont val="Calibri"/>
        <family val="2"/>
        <scheme val="minor"/>
      </rPr>
      <t>Proveedores</t>
    </r>
    <r>
      <rPr>
        <b/>
        <sz val="9"/>
        <rFont val="Calibri"/>
        <family val="2"/>
        <scheme val="minor"/>
      </rPr>
      <t xml:space="preserve"> participantes</t>
    </r>
  </si>
  <si>
    <r>
      <t xml:space="preserve">Ubicación del proveedor </t>
    </r>
    <r>
      <rPr>
        <sz val="9"/>
        <rFont val="Calibri"/>
        <family val="2"/>
        <scheme val="minor"/>
      </rPr>
      <t>(Municipio, Entidad)</t>
    </r>
  </si>
  <si>
    <r>
      <t xml:space="preserve">Monto </t>
    </r>
    <r>
      <rPr>
        <sz val="9"/>
        <rFont val="Calibri"/>
        <family val="2"/>
        <scheme val="minor"/>
      </rPr>
      <t>(importe)</t>
    </r>
    <r>
      <rPr>
        <b/>
        <sz val="9"/>
        <rFont val="Calibri"/>
        <family val="2"/>
        <scheme val="minor"/>
      </rPr>
      <t xml:space="preserve"> adjudicado  (incluye IVA)</t>
    </r>
  </si>
  <si>
    <r>
      <t xml:space="preserve">Motivo por el cual se adjudicó </t>
    </r>
    <r>
      <rPr>
        <sz val="9"/>
        <rFont val="Calibri"/>
        <family val="2"/>
        <scheme val="minor"/>
      </rPr>
      <t>(Mejor precio, calidad, etc.)</t>
    </r>
  </si>
  <si>
    <r>
      <t xml:space="preserve">Fecha límite </t>
    </r>
    <r>
      <rPr>
        <sz val="9"/>
        <rFont val="Calibri"/>
        <family val="2"/>
        <scheme val="minor"/>
      </rPr>
      <t>(plazo)</t>
    </r>
    <r>
      <rPr>
        <b/>
        <sz val="9"/>
        <rFont val="Calibri"/>
        <family val="2"/>
        <scheme val="minor"/>
      </rPr>
      <t xml:space="preserve"> de entrega o período del servicio</t>
    </r>
  </si>
  <si>
    <r>
      <t xml:space="preserve">Formato único para los bienes adquiridos, arrendados y/o los servicios contratados
</t>
    </r>
    <r>
      <rPr>
        <b/>
        <sz val="10"/>
        <color theme="1" tint="0.499984740745262"/>
        <rFont val="Arial"/>
        <family val="2"/>
      </rPr>
      <t>del 01 de enero al 31 de diciembre del 2018.</t>
    </r>
  </si>
  <si>
    <t>Arrendamiento de bien inmueble</t>
  </si>
  <si>
    <t>Alonso Reyes Alfredo</t>
  </si>
  <si>
    <t>Alonso Reyes Ramona</t>
  </si>
  <si>
    <t>Apack Silva Crisantema</t>
  </si>
  <si>
    <t>Arango Aguirre Balbina</t>
  </si>
  <si>
    <t>Barrientos Fentanez Leticia</t>
  </si>
  <si>
    <t>Cabrera Rivero Pedro Gustavo</t>
  </si>
  <si>
    <t>Cabrera Santiago Teodora</t>
  </si>
  <si>
    <t>Calleja Gjumlich Jorge Hugo</t>
  </si>
  <si>
    <t>Carbajal Cervantes Antonio</t>
  </si>
  <si>
    <t>Conner Desarrollos Inmobiliarios, S.A. De C.V.</t>
  </si>
  <si>
    <t>Cruz Contreras Alejandra</t>
  </si>
  <si>
    <t>Cruz Escamirosa Miriam Ariadna</t>
  </si>
  <si>
    <t>Cruz Gallardo Avelino</t>
  </si>
  <si>
    <t>Escobar Salinas Juan Carlos</t>
  </si>
  <si>
    <t>Esteva Melchor Gabriel</t>
  </si>
  <si>
    <t>Finance Ficer, S.C.</t>
  </si>
  <si>
    <t>Flores Ortega Guillermina</t>
  </si>
  <si>
    <t>Geminiano Luis Apolinar</t>
  </si>
  <si>
    <t>Luna Perez Maria Olivia</t>
  </si>
  <si>
    <t>Meixueiro Olivera Karla Marysol</t>
  </si>
  <si>
    <t>Morales Arango Octavio Edmundo</t>
  </si>
  <si>
    <t>Parada Vicente Orlando David</t>
  </si>
  <si>
    <t>Peña Castro Ernesto</t>
  </si>
  <si>
    <t>Perea Soriano Martha</t>
  </si>
  <si>
    <t>Quijas Zafra Octavio</t>
  </si>
  <si>
    <t>Rebollar San Juan Juan</t>
  </si>
  <si>
    <t>Rebollar San Juan Martha</t>
  </si>
  <si>
    <t>Reyes Montes Cecilia</t>
  </si>
  <si>
    <t>Rivero Baños Eugenia Socorro</t>
  </si>
  <si>
    <t>Saavedra Aquino Lilia</t>
  </si>
  <si>
    <t>Santos Osorio Roberto</t>
  </si>
  <si>
    <t>Sarmiento Camacho Yolanda</t>
  </si>
  <si>
    <t>Silva Bautista Jorge Miguel</t>
  </si>
  <si>
    <t>Sosa Herrera Daniel</t>
  </si>
  <si>
    <t>Van Vollenhoven Castañeda Carlos</t>
  </si>
  <si>
    <t>Bodega Del Departamento De Almacen</t>
  </si>
  <si>
    <t>Direccion Administrativa</t>
  </si>
  <si>
    <t>Supervision No. 18 De Educacion Preescolar 20fzp0018q</t>
  </si>
  <si>
    <t>Supervisiones Escolares De Secundarias Generales, Telesecundarias Y Misiones Culturales</t>
  </si>
  <si>
    <t>Pinotepa Nacional Oaxaca</t>
  </si>
  <si>
    <t>Oaxaca de Juárez, Oaxaca</t>
  </si>
  <si>
    <t>Zaachila, Oaxaca</t>
  </si>
  <si>
    <t>Santa Cruz Xoxocotlán, Oaxaca</t>
  </si>
  <si>
    <t>Zaachila Oaxaca</t>
  </si>
  <si>
    <t>31-jun-2018</t>
  </si>
  <si>
    <t>31-mzo-2018</t>
  </si>
  <si>
    <t>30-mzo-2018</t>
  </si>
  <si>
    <t>31-sep-2018</t>
  </si>
  <si>
    <t>01-mzo-2018</t>
  </si>
  <si>
    <t>Tuxtepec Oaxaca</t>
  </si>
  <si>
    <t>Mejor precio, espacio y ubicación</t>
  </si>
  <si>
    <t>Puerto Escondido, Oaxaca</t>
  </si>
  <si>
    <t>Santa María Huatulco, Oaxaca</t>
  </si>
  <si>
    <t>Ixtlán de Juárez, Oaxaca</t>
  </si>
  <si>
    <t>San Pedro Totolapan, Oaxaca</t>
  </si>
  <si>
    <t>Juchitán de Zaragoza, Oaxaca</t>
  </si>
  <si>
    <t>Tamazulapan del Progreso, Oaxaca</t>
  </si>
  <si>
    <t>Huajuapan de León, Oaxaca</t>
  </si>
  <si>
    <t>San Sebastián Tutla, Oaxaca</t>
  </si>
  <si>
    <t>Santo Domingo Tehuantepec, Oaxaca</t>
  </si>
  <si>
    <t>Miahuatlán de Porfirio Díaz, Oaxaca</t>
  </si>
  <si>
    <t>San Pedro Pochutla, Oaxaca</t>
  </si>
  <si>
    <t>San Juan Bautista Cuicatlán, Oaxaca</t>
  </si>
  <si>
    <t>Huautla de Jiménez, Oaxaca</t>
  </si>
  <si>
    <t>Santiago Jamiltepec, Oaxaca</t>
  </si>
  <si>
    <t>Santa María Atzompa, Oaxaca</t>
  </si>
  <si>
    <t>Tlacolula de Matamoros, Oaxaca</t>
  </si>
  <si>
    <t>Putla Villa de Guerrero, Oaxaca</t>
  </si>
  <si>
    <t>Pinotepa Nacional, Oaxaca</t>
  </si>
  <si>
    <t>Asunción Nochixtlán, Oaxaca</t>
  </si>
  <si>
    <t>Salina Cruz, Oaxaca</t>
  </si>
  <si>
    <t>Tlaxiaco, Oaxaca</t>
  </si>
  <si>
    <t>Ocotlán de Morelos, Oaxaca</t>
  </si>
  <si>
    <t>Matías Romero Avendaño, Oaxaca</t>
  </si>
  <si>
    <t>Ciudad Ixtepec, Oaxaca</t>
  </si>
  <si>
    <t>Teotitlán de Flores Magón, Oaxaca</t>
  </si>
  <si>
    <t>San Pedro y San Pablo Teposcolula, Oaxaca</t>
  </si>
  <si>
    <t>Tuxtepec, Oaxaca</t>
  </si>
  <si>
    <t>San Juan Cotzocón Mixe, Oaxaca</t>
  </si>
  <si>
    <t>Villa de Etla, Oaxaca</t>
  </si>
  <si>
    <t>Bahías de Huatulco, Oaxaca</t>
  </si>
  <si>
    <t>Loma Bonita, Oaxaca</t>
  </si>
  <si>
    <t>Zimatlán de Álvarez, Oaxaca</t>
  </si>
  <si>
    <t>San Francisco Telixtlahuaca, Oaxaca</t>
  </si>
  <si>
    <t>Santiago Llano Grande, Oaxaca</t>
  </si>
  <si>
    <t>Cuicatlan, Oaxaca</t>
  </si>
  <si>
    <t>Villa Sola de Vega, Oaxaca</t>
  </si>
  <si>
    <t>Pulta Villa de Guerrero, Oaxaca</t>
  </si>
  <si>
    <t>Alaniz Gilés Luis Albertoni</t>
  </si>
  <si>
    <t>Alavéz Ramírez Vicki Laura</t>
  </si>
  <si>
    <t>Alcántara García Nancy Araceli</t>
  </si>
  <si>
    <t>Alderete Galán Patricia</t>
  </si>
  <si>
    <t>Alvarez &amp; Barrios Inmobiliaria, S.A. de C.V.</t>
  </si>
  <si>
    <t>Aquino Matías Jesús Laureano</t>
  </si>
  <si>
    <t>Aragón Calvo Yolanda Rebeca</t>
  </si>
  <si>
    <t>Arnaud Viñas José Manuel</t>
  </si>
  <si>
    <t>Asfaltic, Diseño de Obras Y Proyectos Constructivos, S.A. de C.V.</t>
  </si>
  <si>
    <t>Barragán Reyes Juan Norberto</t>
  </si>
  <si>
    <t>Bautista Hernández Isabel</t>
  </si>
  <si>
    <t>Bravo Martínez Calixto Saúl</t>
  </si>
  <si>
    <t>Calderón González Irineo Pablo</t>
  </si>
  <si>
    <t>Calero Ortíz Guillermo Marino</t>
  </si>
  <si>
    <t>Carmona Baños Cutberto Jerónimo</t>
  </si>
  <si>
    <t>Carrillo Hernández Gregoria Enoema</t>
  </si>
  <si>
    <t>Castillo López Juventina</t>
  </si>
  <si>
    <t>Chacón Aguilar Raúl</t>
  </si>
  <si>
    <t>AB MATERIALES Y DERIVADOS S.A. DE C.V.</t>
  </si>
  <si>
    <t>AVENIDA NORBERTO AGUIRRE PALANCARES ESQUINA JOSE BAÑOS AGUIRRE, PINOTEPA NACIONAL OAXACA</t>
  </si>
  <si>
    <t>ABANTIDA S.A DE C.V.</t>
  </si>
  <si>
    <t>MARGEN IZQUIERDO DEL RIO ATOYAC No. 215, COLONIA EL PILAR, SAN LORENZO CACAOTEPEC OAXACA</t>
  </si>
  <si>
    <t>ACABADOS VENECIA S.A. DE C.V.</t>
  </si>
  <si>
    <t>CARRETERA INTERNACIONAL OAXACA-ISTMO ESQUINA CAMINO A LA TOMA No. 316, TLALIXTAC DE CABRERA OAXACA</t>
  </si>
  <si>
    <t>ALANIZ GILES LUIS ALBERTONI</t>
  </si>
  <si>
    <t>EUCALIPTOS No. 319, COLONIA REFORMA, OAXACA DE JUAREZ OAXACA</t>
  </si>
  <si>
    <t>ALAVEZ RAMIREZ VICKI LAURA</t>
  </si>
  <si>
    <t>1A PONIENTE S/N, ENTRE 1A Y 2A SUR, SECTOR HIDALGO, PUERTO ESCONDIDO OAXACA,</t>
  </si>
  <si>
    <t>ALCANTARA GARCIA NANCY ARACELI</t>
  </si>
  <si>
    <t>HEROICO COLEGIO MILITAR No.104, COLONIA REFORMA, OAXACA DE JUAREZ OAXACA</t>
  </si>
  <si>
    <t>LIRIOS Nº 104, COLONIA REFORMA, OAXACA DE JUAREZ OAXACA</t>
  </si>
  <si>
    <t>ALDERETE GALAN PATRICIA</t>
  </si>
  <si>
    <t>BRENA TORRES No. 10, COLONIA CENTRO, SANTA MARIA HUATULCO OAXACA</t>
  </si>
  <si>
    <t>ALMEIDA ROMERO MARIA DEL CARMEN</t>
  </si>
  <si>
    <t>CALLE MANUEL SABINO CRESPO No. 902, COLONIA CENTRO, OAXACA DE JUAREZ OAXACA,</t>
  </si>
  <si>
    <t>ALONSO REYES ALFREDO</t>
  </si>
  <si>
    <t>HORNOS No. 113, SANTA LUCIA DEL CAMINO OAXACA</t>
  </si>
  <si>
    <t>BENITO JUAREZ No. 402, COL. SANTA MARIA IXCOTEL, SANTA LUCIA DEL CAMINO OAXACA,</t>
  </si>
  <si>
    <t>PROLONGACION DE MINERIA No. 400, SANTA MARIA IXCOTEL OAXACA</t>
  </si>
  <si>
    <t>ALONSO REYES RAMONA</t>
  </si>
  <si>
    <t>LAURELES No. 103, COLONIA DEL BOSQUE SUR, SANTA LUCIA DEL CAMINO OAXACA</t>
  </si>
  <si>
    <t>ALVAREZ &amp; BARRIOS INMOBILIARIA, S.A. DE C.V.</t>
  </si>
  <si>
    <t>PUERTO CIUDAD DEL CARMEN No. 101, COLONIA ELISEO JIMENEZ RUIZ, SANTA CRUZ XOXOCOTLAN OAXACA</t>
  </si>
  <si>
    <t>APACK SILVA CRISANTEMA</t>
  </si>
  <si>
    <t>HEROICO COLEGIO MILITAR No. 221, COLONIA REFORMA, OAXACA DE JUAREZ OAXACA,</t>
  </si>
  <si>
    <t>AQUINO MATIAS JESUS LAUREANO</t>
  </si>
  <si>
    <t>FRANCISCO JAVIER MINA No. 6, BARRIO LA SOLEDAD, IXTLAN DE JUAREZ OAXACA,</t>
  </si>
  <si>
    <t>ARAGON CALVO YOLANDA REBECA</t>
  </si>
  <si>
    <t>XOCHITL No. 311, COLONIA CENTRO, OAXACA DE JUAREZ OAXACA,</t>
  </si>
  <si>
    <t>ARANGO AGUIRRE BALBINA</t>
  </si>
  <si>
    <t>HIDALGO S/N, BARRIO SAN PEDRO, SAN PEDRO TOTOLAPAN TLACOLULA,OAXACA,</t>
  </si>
  <si>
    <t>ARNAUD VIÑAS JOSE MANUEL</t>
  </si>
  <si>
    <t>TERCERA CERRADA DE EMILIO CARRANZA No. 109, COLONIA REFORMA, OAXACA DE JUAREZ OAXACA,</t>
  </si>
  <si>
    <t>ASFALTIC, DISEÑO DE OBRAS Y PROY CONSTRUCTIVOS, S.A. DE C.V.</t>
  </si>
  <si>
    <t>LA NORIA No. 501 ESQUINA MANUEL DOBLADO, COLONIA CENTRO, OAXACA DE JUAREZ OAXACA</t>
  </si>
  <si>
    <t>BARRAGAN REYES JUAN NORBERTO</t>
  </si>
  <si>
    <t>AVENIDA ROSAURA S/N, JUCHITAN DE ZARAGOZA OAXACA</t>
  </si>
  <si>
    <t>BARRIENTOS FENTANEZ LETICIA</t>
  </si>
  <si>
    <t>MERIDA No. 250-B, COLONIA SANTA ROSALIA, TUXTEPEC OAXACA</t>
  </si>
  <si>
    <t>BAUTISTA HERNANDEZ ISABEL</t>
  </si>
  <si>
    <t>TERCERA PRIVADA DE ORQUIDEAS No. 107, COLONIA LAS FLORES, OAXACA DE JUAREZ OAXACA</t>
  </si>
  <si>
    <t>BRAVO MARTINEZ CALIXTO SAUL</t>
  </si>
  <si>
    <t>AZUCENAS No. 405, COLONIA REFORMA, OAXACA DE JUAREZ OAXACA</t>
  </si>
  <si>
    <t>CABRERA RIVERO PEDRO GUSTAVO</t>
  </si>
  <si>
    <t>AVENIDA JUAREZ No. 110 , COLONIA CENTRO, SANTIAGO PINOTEPA NACIONAL OAXACA,</t>
  </si>
  <si>
    <t>AVENIDA PROGRESO No. 103, COLONIA CENTRO, SANTIAGO PINOTEPA NACIONAL OAXACA,</t>
  </si>
  <si>
    <t>CABRERA SANTIAGO TEODORA</t>
  </si>
  <si>
    <t xml:space="preserve"> FRANCISCO I. MADERO No. 6, BARRIO SAN CIPRIANO, VILLA TAMAZULAPAN DEL PROGRESO OAXACA,</t>
  </si>
  <si>
    <t>CALDERON GONZALEZ IRINEO PABLO</t>
  </si>
  <si>
    <t>MARCOS PEREZ ESQUINA CRESPO No. 309, COLONIA LUIS JIMENEZ FIGUEROA,OAXACA, DE JUAREZ,OAXCA.</t>
  </si>
  <si>
    <t>CALERO ORTIZ GUILLERMO MARINO</t>
  </si>
  <si>
    <t>MALTHUS S/N, FRACCIONAMIENTO VILLA UNIVERSITARIA, ACATLIMA HUAJUAPAN DE LEON OAXACA</t>
  </si>
  <si>
    <t>CALLEJA GJUMLICH JORGE HUGO</t>
  </si>
  <si>
    <t>CAMINO NACIONAL No. 4, SAN SEBASTIAN TUTLA OAXACA,</t>
  </si>
  <si>
    <t>CARBAJAL CERVANTES ANTONIO</t>
  </si>
  <si>
    <t>AVENIDA PALMAS ESQUINA CEDROS S/N,COLONIA JARDINES, PUERTO ESCONDIDO OAXACA</t>
  </si>
  <si>
    <t>CARMONA BAÑOS CUTBERTO JERONIMO</t>
  </si>
  <si>
    <t>AVENIDA VENUSTIANO CARRANZA S/N, PINOTEPA NACIONAL OAXACA,</t>
  </si>
  <si>
    <t>CARRILLO HERNANDEZ GREGORIA ENOEMA</t>
  </si>
  <si>
    <t>GERANIOS ESQUINA EUCALIPTOS No. 219, COLONIA LAS FLORES,OAXACA DE JUAREZ,OAXACA.</t>
  </si>
  <si>
    <t>CASTILLO LOPEZ JUVENTINA</t>
  </si>
  <si>
    <t>INDEPENDENCIA No. 25, SEGUNDA SECCION, JUCHITAN DE ZARAGOZA OAXACA</t>
  </si>
  <si>
    <t>CHACON AGUILAR RAUL</t>
  </si>
  <si>
    <t>QUIENGOLA No. 109, BARRIO DE SAN JOSE, VILLA DE ZAACHILA OAXACA</t>
  </si>
  <si>
    <t>CHICATTI COMO JOSE</t>
  </si>
  <si>
    <t>CALZADA EMANCIPACION No. 29, BARRIO GUICHIVERE, SANTO DOMINGO TEHUANTEPEC OAXACA,</t>
  </si>
  <si>
    <t>COMISARIADO DE BIENES COMUNALES SAN JUAN MIXTEPEC AC</t>
  </si>
  <si>
    <t>ZARAGOZA S/N, MIAHUATLAN DE PORFIRIO DIAZ, OAXACA OAX.,</t>
  </si>
  <si>
    <t>COMPAÑIA COMERCIAL Y DE SERVICIOS ALTOS- TINELL S.A. DE C.V.</t>
  </si>
  <si>
    <t>PROLONGACION DE EUCALIPTOS No. 715, COLONIA REFORMA, OAXACA DE JUAREZ OAXACA,</t>
  </si>
  <si>
    <t>CONCHA HERNANDEZ FELIPE MIGUEL</t>
  </si>
  <si>
    <t>14 DE JUNIO SN, COLONIA CIENEGUITA, AGENCIA DE CINCO SEÑORES, OAXACA</t>
  </si>
  <si>
    <t>LIBRAMIENTO DEL BORDO IZQUIERDO DEL RIO ATOYAC S/N, COLONIA CUAUHTEMOC, SAN JACINTO AMILPAS OAXACA.</t>
  </si>
  <si>
    <t>1° DE MAYO NO. 201, COLONIA MORELOS, OAXACA DE JUAREZ OAXACA</t>
  </si>
  <si>
    <t>CONNER DESARROLLOS INMOBILIARIOS, S.A. DE C.V.</t>
  </si>
  <si>
    <t>EDIFICIO DE CARRETERA INTERNACIONAL CRISTOBAL COLON No. 207 -ZONA NORTE-, TLALIXTAC DE CABRERA OAXACA</t>
  </si>
  <si>
    <t>CONSTRUCCIONES E INMOBILIARIA LE RUE ASPHALTE, S.A. DE C.V.</t>
  </si>
  <si>
    <t>AVENIDA MEXICO No. 805 Y 809, LOTES 6 ,7 MZA. H, AGENCIA SAN FELIPE DEL AGUA, OAXACA DE JUAREZ OAXACA</t>
  </si>
  <si>
    <t>CONSTRUCCIONES, PLANOS Y TRAZOS S.A. DE C.V.</t>
  </si>
  <si>
    <t>CARRETERA A GUELATAO No. 212, PARAJE "EL BAJIO", SAN FRANCISCO TUTLA, SANTA LUCIA DEL CAMINO OAXACA</t>
  </si>
  <si>
    <t>CORPORATIVO ALIALERA S.A. DE C.V.</t>
  </si>
  <si>
    <t>SAUCES No. 111, COLONIA DEL BOSQUE, SANTA LUCIA DEL CAMINO OAXACA</t>
  </si>
  <si>
    <t>CREART CASA, S.A. DE C.V.</t>
  </si>
  <si>
    <t>CARRETERA INTERNACIONAL CRISTOBAL COLON No. 207 -ZONA SUR-, TLALIXTAC DE CABRERA OAXACA</t>
  </si>
  <si>
    <t>LAS ROSAS No. 206, COLONIA REFORMA, OAXACA DE JUAREZ OAXACA</t>
  </si>
  <si>
    <t>CRUZ ALTAMIRANO RAMON</t>
  </si>
  <si>
    <t>5 DE SEPTIEMBRE No. 94, PRIMERA SECCION, JUCHITAN DE ZARAGOZA OAXACA</t>
  </si>
  <si>
    <t>CRUZ CONTRERAS ALEJANDRA</t>
  </si>
  <si>
    <t>PRIVADA DE MOCTEZUMA No. 103, AGENCIA EX-GARITA, SANTA CRUZ XOXOCOTLAN OAXACA</t>
  </si>
  <si>
    <t>CRUZ ESCAMIROSA MIRIAM ARIADNA</t>
  </si>
  <si>
    <t>TERCERA PRIVADA DE EMILIO CARRANZA No. 101 INTERIOR 101, COLONIA REFORMA, OAXACA DE JUAREZ OAXACA</t>
  </si>
  <si>
    <t>CRUZ GALLARDO AVELINO</t>
  </si>
  <si>
    <t>AVENIDA LAZARO CARDENAS No. 62, COLONIA CENTRO, SAN PEDRO POCHUTLA OAXACA,</t>
  </si>
  <si>
    <t>CRUZ MARTINEZ DANIEL ABEL</t>
  </si>
  <si>
    <t>TENIENTE JUAN DE LA BARRERA No. 8, COL. NIÑOS HEROES DE CHAPULTEPEC, SANTA LUCIA DEL CAMINO OAXACA,</t>
  </si>
  <si>
    <t>CRUZ VASCONCELOS FLOR DE MARIA SUSANA</t>
  </si>
  <si>
    <t>AV. FERROCARRIL S/N, BARRIO DE SAN SEBASTIAN, TEHUANTEPEC OAXACA,</t>
  </si>
  <si>
    <t>DIAZ ESCAMILLA VERONICA</t>
  </si>
  <si>
    <t>EMILIO CARRANZA No. 621, COLONIA REFORMA, OAXACA DE JUAREZ OAXACA,</t>
  </si>
  <si>
    <t>DIAZ NABOR BARDOMIANO</t>
  </si>
  <si>
    <t>ALDAMAN S/N, LOTE 02, COLONIA GUADALUPE, CUICATLAN OAXACA,</t>
  </si>
  <si>
    <t>DOMINGUEZ GARCIA MARIA LOURDES</t>
  </si>
  <si>
    <t>NARANJOS 604, COLONIA REFORMA OAXACA</t>
  </si>
  <si>
    <t>DOMINGUEZ VELASCO SERGIO VIRGILIO</t>
  </si>
  <si>
    <t>RIO CONSULADO ESQUINA RIO AMAZONAS No. 355, COLONIA LA CASCADA, OAXACA DE JUAREZ,OAXACA.</t>
  </si>
  <si>
    <t>ENRIQUEZ MANUEL BLANDINA</t>
  </si>
  <si>
    <t>PRESA SAN JUAN No. 106, FRACCIONAMIENTO PRESA SAN FELIPE, OAXACA DE JUAREZ OAXACA</t>
  </si>
  <si>
    <t>ESCOBAR SALINAS JUAN CARLOS</t>
  </si>
  <si>
    <t>CALLE DEL DEPORTE No. 100, BARRIO SANTA CRUZ TAGOLABA, SANTO DOMINGO TEHUANTEPEC OAXACA,</t>
  </si>
  <si>
    <t>ESTEVA MELCHOR GABRIEL</t>
  </si>
  <si>
    <t>PANAMA No. 204, COLONIA AMERICA NORTE, OAXACA DE JUAREZ OAXACA</t>
  </si>
  <si>
    <t>FAVIEL ARCHILA JOSE ANTONIO</t>
  </si>
  <si>
    <t>PRIMERA CALLE S/N, COLONIA FELIPE PESCADOR, JUCHITAN DE ZARAGOZA OAXACA</t>
  </si>
  <si>
    <t>FERNANDEZ BAÑOS LIZETTE LEONOR</t>
  </si>
  <si>
    <t>AVENIDA 5a. ORIENTE S/N, SECCION CUARTA DE PINOTEPA NACIONAL OAXACA,</t>
  </si>
  <si>
    <t>FILIO TABOADA IGNACIO GERMAN</t>
  </si>
  <si>
    <t xml:space="preserve"> ZARAGOZA #. 3, EN SAN JUAN BAUTISTA CUICATLAN OAXACA,</t>
  </si>
  <si>
    <t>FINANCE FICER, S.C.</t>
  </si>
  <si>
    <t>TEPETAPAN No. 109, FRACCIONAMIENTO LOMAS DE LA CASCADA, OAXACA DE JUAREZ OAXACA</t>
  </si>
  <si>
    <t>FLORES DIAZ MAXIMILIANO HUGO</t>
  </si>
  <si>
    <t>PRIMERA PRIVADA DE ALMENDROS No. 111, COLONIA REFORMA, OAXACA DE JUAREZ OAXACA,</t>
  </si>
  <si>
    <t>FLORES ORTEGA GUILLERMINA</t>
  </si>
  <si>
    <t>AVENIDA DE LOS CONSTITUYENTES No. 68, COLONIA CENTRO, HUAUTLA DE JIMENEZ OAXACA</t>
  </si>
  <si>
    <t>FUENTES GARCIA OSCAR</t>
  </si>
  <si>
    <t>LEONA VICARIO NO. 30, BARRIO SANTA MARIA, TEHUANTEPEC OAXACA</t>
  </si>
  <si>
    <t>GARCIA ALONSO MARIA DEL ROCIO</t>
  </si>
  <si>
    <t>EMILIANO ZAPATA No. 527, COL. REFORMA, OAXACA DE JUAREZ OAX.,</t>
  </si>
  <si>
    <t>PRIVADA DE ALMENDROS No. 111, COLONIA REFORMA, OAXACA DE JUAREZ OAXACA</t>
  </si>
  <si>
    <t>GARCIA CORTES ABRAHAM EDUARDO</t>
  </si>
  <si>
    <t>AVENIDA JUANA C. ROMERO No. 62 INTERIOR 2 Y 27, BARRIO LABORIO, TEHUANTEPEC OAXACA,</t>
  </si>
  <si>
    <t>GARCIA CRIOLLO MARIA DEL PILAR</t>
  </si>
  <si>
    <t>FRANCISCO I. MADERO No. 1, CARRETERA BENITO JUAREZ, TEOTITLAN DE FLORES MAGON OAXACA</t>
  </si>
  <si>
    <t>GARCIA HELMES JORGE</t>
  </si>
  <si>
    <t>PINOS No. 201  A, COLONIA DEL BOSQUE, SANTA LUCIA DEL CAMINO OAXACA,</t>
  </si>
  <si>
    <t>PROLONGACION DE TULIPANES 203, COLONIA DEL BOSQUE, SANTA LUCIA DEL CAMINO OAXACA,</t>
  </si>
  <si>
    <t>GARCIA MORALES GUADALUPE JORGE</t>
  </si>
  <si>
    <t>CARRETERA INTERNACIONAL No. 136, COL. EUCALIPTO, PUEBLO NUEVO, OAXACA</t>
  </si>
  <si>
    <t>CASA No. 12, MANZANA "A", SECTOR 3, INFONAVIT PRIMERO DE MAYO, OAXACA DE JUAREZ  OAXACA</t>
  </si>
  <si>
    <t>CEDROS No. 119, COLONIA DEL BOSQUE, SANTA MARIA IXCOTEL, SANTA LUCIA DEL CAMINO OAXACA,</t>
  </si>
  <si>
    <t>GARCIA ORTIZ JOSE ANDRES</t>
  </si>
  <si>
    <t>PRIVADA DE TABACHINES No. 105, COLONIA DEL BOSQUE, SANTA LUCIA DEL CAMINO OAX.</t>
  </si>
  <si>
    <t>GARCIA SANCHEZ MARIA DEL CARMEN</t>
  </si>
  <si>
    <t>LOTE 4 EXHACIENDA DE ZORITA S/N, VILLA DE ZAACHILA OAXACA, LOCAL "A"</t>
  </si>
  <si>
    <t>LOTE 4 EXHACIENDA DE ZORITA S/N, VILLA DE ZAACHILA OAXACA, LOCAL "C"</t>
  </si>
  <si>
    <t>GEMINIANO LUIS APOLINAR</t>
  </si>
  <si>
    <t>PEZELAO NUM 105, BARRIO DE LEXIO, ZAACHILA OAXACA,</t>
  </si>
  <si>
    <t>GEOTECNIA AVANZADA DE MATERIALES, S.A. DE C.V.</t>
  </si>
  <si>
    <t>LUIS MOYA No. 107, COLONIA YALALAG, SANTA LUCIA DEL CAMINO OAXACA</t>
  </si>
  <si>
    <t>GIL JIMENEZ FELIPE</t>
  </si>
  <si>
    <t>LIBERTAD No. 104, COLONIA DEL MAESTRO, SANTA ROSA PANZACOLA OAXACA</t>
  </si>
  <si>
    <t>GODINEZ GUTIERREZ JOSEFINA</t>
  </si>
  <si>
    <t>AVENIDA LAS PALMAS No. 16, JUCHITAN DE ZARAGOZA OAXACA,</t>
  </si>
  <si>
    <t>GOMEZ ESPINOZA MARTINEZ JOSE LUIS</t>
  </si>
  <si>
    <t>FAUSTINO G. OLIVERA No. 108, COLONIA LUIS JIMENEZ FIGUEROA, OAXACA DE JUAREZ,OAX.ACA</t>
  </si>
  <si>
    <t>FAUSTINO G. OLIVERA No. 108, COLONIA LUIS JIMENEZ FIGUEROA, OAXACA DE JUAREZ, OAX.ACA,</t>
  </si>
  <si>
    <t>GOMEZ GARCIA EMELIA REYNALDA</t>
  </si>
  <si>
    <t>LA SOLEDAD S/N, SECCION TERCERA, SANTIAGO JAMILTEPEC OAXACA</t>
  </si>
  <si>
    <t>GOMEZ PACHECO THALIA GABRIELA</t>
  </si>
  <si>
    <t>AV. 5 DE MAYO 1802, COLONIA LA PIRAGUA, TUXTEPEC OAXACA,</t>
  </si>
  <si>
    <t>GOMEZ SOTO CELESTINO FELIPE</t>
  </si>
  <si>
    <t>EMILIANO ZAPATA No. 805, COLONIA ROMA, SANTA LUCIA DEL CAMINO OAXACA,</t>
  </si>
  <si>
    <t>GONZALEZ GALLEGOS MARGARITO</t>
  </si>
  <si>
    <t>CARRETERA OAXACA-PUERTO ANGEL ESQ. CALLE UNION S/N, SANTA MARIA COYOTEPEC OAXACA,</t>
  </si>
  <si>
    <t>GONZALEZ HERRERA FELIX</t>
  </si>
  <si>
    <t>EJUTLA No. 81, COLONIA GUELAGUETZA, SANTA MARIA ATZOMPA OAXACA</t>
  </si>
  <si>
    <t>GONZALEZ PARDO FRANCISCA</t>
  </si>
  <si>
    <t>MORELOS No. 519, COLONIA LAZARO CARDENAS, SAN JUAN BAUTISTA TUXTEPEC,OAXACA</t>
  </si>
  <si>
    <t>GONZALEZ PEREZ ELVIA</t>
  </si>
  <si>
    <t>BENITO JUAREZ No. 5  ALTOS, TLACOLULA DE MATAMOROS OAXACA,</t>
  </si>
  <si>
    <t>GONZALEZ VIGIL ELIAS</t>
  </si>
  <si>
    <t xml:space="preserve"> GUERRERO S/N DEPARTAMENTO No. 3, PUTLA VILLA DE GUERRERO OAXACA</t>
  </si>
  <si>
    <t xml:space="preserve"> GUERRERO S/N, DEPARTAMENTO No. 4, PUTLA VILLA DE GUERRERO OAXACA</t>
  </si>
  <si>
    <t xml:space="preserve"> GUERRERO S/N, DEPARTAMENTO No. 10, PUTLA VILLA DE GUERRERO OAXACA</t>
  </si>
  <si>
    <t>MICHOACAN S/N, DEPARTAMENTO No. 1, PUTLA VILLA DE GUERRERO OAXACA</t>
  </si>
  <si>
    <t>GUERRERO S/N, DEPARTAMENTOS 8 Y 9, PUTLA VILLA DE GUERRERO OAXACA</t>
  </si>
  <si>
    <t>GRUPO DE CONSULTORES FISCALES Y ASESORES CONTABLES SC.</t>
  </si>
  <si>
    <t>CARRETERA INTERNACIONAL CRISTOBAL COLON No.108 -1° Y 2° PISO-, SAN SEBASTIAN TUTLA OAXACA</t>
  </si>
  <si>
    <t>CEREZOS No.117, COLONIA DEL BOSQUE, SANTA LUCIA DEL CAMINO OAXACA,</t>
  </si>
  <si>
    <t>GRUPO HERNANDEZ CONSTRUCTORES S.A. DE C.V.</t>
  </si>
  <si>
    <t>PORFIRIO DIAZ Nº 12, EN ASUNCION NOCHIXTLAN OAXACA</t>
  </si>
  <si>
    <t>GRUPO INMOB. ESPECIALIZADO EN BIENES ALTA PLUSVALIA SA DE CV</t>
  </si>
  <si>
    <t>OTILIO MONTAÑO S/N, COLONIA GUILLERMO GONZALEZ GUARDADO,ZAACHILA OAXACA</t>
  </si>
  <si>
    <t>QUIETABENE S/N LOTE 18, MANZANA 23 Z , COLONIA ZAPOTECA,ZAACHILA OAXACA</t>
  </si>
  <si>
    <t>GUTIERREZ SANCHEZ MAYRA IVETT</t>
  </si>
  <si>
    <t>NICOLAS REGULES No. 202, COLONIA CENTRO, MIAHUATLAN DE PORFIRIO DIAZ, OAXACA OAX.,</t>
  </si>
  <si>
    <t>GUZMAN CISNEROS JORGE ANTONIO</t>
  </si>
  <si>
    <t>TAMAULIPAS No. 3 "A", COLONIA CHILAPA, PUTLA VILLA DE GUERRERO OAXACA</t>
  </si>
  <si>
    <t>GUZMAN CRUZ JOSE LUIS</t>
  </si>
  <si>
    <t>PRIVADA DE MUTUALISMO No. 60, COLONIA LAZARO CARDENAS, TUXTEPEC OAXACA,</t>
  </si>
  <si>
    <t>GUZMAN CRUZ MIGUEL ANGEL</t>
  </si>
  <si>
    <t>AVENIDA LAZARO CARDENAS No. 706, SANTA LUCIA DEL CAMINO OAXACA,</t>
  </si>
  <si>
    <t>AVENIDA LAZARO CARDENAS No. 3032, LOTE 7, SANTA LUCIA DEL CAMINO, CENTRO OAXACA</t>
  </si>
  <si>
    <t>AZUCENAS No. 406, COLONIA REFORMA, OAXACA DE JUAREZ OAXACA</t>
  </si>
  <si>
    <t>GUZMAN DIEGO PEREZ MARIA GUADALUPE SOLEDAD</t>
  </si>
  <si>
    <t>ABASOLO No. 511, COLONIA CENTRO, OAXACA DE JUAREZ OAXACA,</t>
  </si>
  <si>
    <t>HERNANDEZ BENITEZ ALFREDO</t>
  </si>
  <si>
    <t>INDEPENDENCIA No. 2, AGENCIA DE HACIENDA BLANCA, SAN PABLO ETLA OAXACA</t>
  </si>
  <si>
    <t>HERNANDEZ CRUZ SILVIO SAUL</t>
  </si>
  <si>
    <t>OLIVOS No. 9, FRACCIONAMIENTO LOS ALAMOS, HEROICA CIUDAD DE HUAJUAPAN DE LEON OAXACA,</t>
  </si>
  <si>
    <t>HERNANDEZ GUZMAN JUAN</t>
  </si>
  <si>
    <t>MATAMOROS No. 24, HUAJUAPAN DE LEON OAXACA.</t>
  </si>
  <si>
    <t>HERNANDEZ MALDONADO ESTELA</t>
  </si>
  <si>
    <t>AV. BENITO JUAREZ SN, COLONIA MIGUEL HIDALGO PONIENTE. SALINA CRUZ OAXACA,</t>
  </si>
  <si>
    <t>IBAÑEZ JIMENEZ MARIA ELODIA</t>
  </si>
  <si>
    <t>HUERTO LOS OLIVOS No. 205, FRACC. TRINIDAD DE LAS HUERTAS OAXACA, DE JUAREZ,OAX.</t>
  </si>
  <si>
    <t>IDEAS QUE CONSTRUYEN PAVIMEX, S.A. DE C.V.</t>
  </si>
  <si>
    <t>NUÑO DEL MERCADO No. 744, COLONIA COSIJOEZA, OAXACA DE JUAREZ OAXACA</t>
  </si>
  <si>
    <t>ILESCAS GARCIA ANDRES MAURO</t>
  </si>
  <si>
    <t>PRIVADA MONTEALBAN No. 3 -DEPARTAMENTO 2-, COLONIA REFORMA, OAXACA DE JUAREZ OAXACA</t>
  </si>
  <si>
    <t>PRIVADA MONTE ALBAN No. 3 -DEPARTAMENTOS 2 Y 3-, COLONIA REFORMA, OAXACA DE JUAREZ OAXACA</t>
  </si>
  <si>
    <t>INDIAM SERVICIOS S.C. DE R.L.</t>
  </si>
  <si>
    <t>CARRETERA INTERNACIONAL # 552, SAN SEBASTIAN TUTLA OAXACA,</t>
  </si>
  <si>
    <t>INMOBILIARIA CRISLA S.A. DE C.V.</t>
  </si>
  <si>
    <t>TERCERA PRIVADA DE PINOS No. 109, COLONIA REFORMA, OAXACA DE JUAREZ OAXACA</t>
  </si>
  <si>
    <t>PROLONGACION DE BENITO JUAREZ No. 607, COLONIA EMILIANO ZAPATA, SAN MARTIN MEXICAPAN OAXACA,</t>
  </si>
  <si>
    <t>INMOBILIARIA HOME REFORMA S.A. DE C.V.</t>
  </si>
  <si>
    <t>JACARANDAS No. 111, SAN FELIPE DEL AGUA OAXACA</t>
  </si>
  <si>
    <t>INMOBILIARIA OB, S.A. DE C.V.</t>
  </si>
  <si>
    <t>CALLE AMAPOLAS No. 801, PLANTA ALTA, COLONIA REFORMA, OAXACA DE JUAREZ,OAX.</t>
  </si>
  <si>
    <t>AVENIDA EDUARDO MATA No. 2306, PLANTA ALTA, FRACC. TRINIDAD DE LAS HUERTAS, OAXACA DE JUAREZ OAX</t>
  </si>
  <si>
    <t>AVENIDA EDUARDO MATA No. 2306 PLANTA BAJA, FRACC. TRINIDAD DE LAS HUERTAS, OAXACA DE JUAREZ OAXACA</t>
  </si>
  <si>
    <t>INMOBILIARIA Y BIENES RAICES ORALD S.A. DE C.V.</t>
  </si>
  <si>
    <t>RAYON No. 811, COLONIA CENTRO, OAXACA DE JUAREZ OAXACA,</t>
  </si>
  <si>
    <t>INNOVACION EMPRESARIAL TARENTO, S.C.</t>
  </si>
  <si>
    <t>TERCERA PRIVADA DE EMILIO CARRANZA No. 101 DEPARTAMENTO 301, COLONIA REFORMA, OAXACA DE JUAREZ OAXACA</t>
  </si>
  <si>
    <t>JIMENEZ APARICIO FILIBERTA MARIA</t>
  </si>
  <si>
    <t>AVENIDA VENUSTIANO CARRANZA No. 126, BARRIO DEL PUENTE, SANTIAGO PINOTEPA NACIONAL, OAXACA</t>
  </si>
  <si>
    <t>JIMENEZ BRETON ELVIRA</t>
  </si>
  <si>
    <t>JIMENEZ BRETON RICARDO</t>
  </si>
  <si>
    <t>CARRETERA INTERNACIONAL CRISTOBAL COLON No. 207, TLALIXTAC DE CABRERA OAXACA</t>
  </si>
  <si>
    <t>JIMENEZ GARCIA JOSE EMILIANO</t>
  </si>
  <si>
    <t>BENITO JUAREZ S/N, COLONIA PRESIDENTES DE MEXICO, AGENCIA PUEBLO NUEVO OAXACA</t>
  </si>
  <si>
    <t>JIMENEZ GUILLEN LILIANA GUADALUPE</t>
  </si>
  <si>
    <t>BELISARIO DOMINGUEZ No. 226, COLONIA REFORMA, OAXACA DE JUAREZ OAXACA</t>
  </si>
  <si>
    <t>JIMENEZ QUIROZ GILBERTO</t>
  </si>
  <si>
    <t>FRAY CALDELAS  No. 26  "C", TLAXIACO OAXACA</t>
  </si>
  <si>
    <t>JUAREZ CASTAÑON ERIC</t>
  </si>
  <si>
    <t>TERCERA PRIVADA DE AVILA CAMACHO No. 105, FRACCIONAMIENTO INDEPENDENCIA,  OAXACA DE JUAREZ OAXACA</t>
  </si>
  <si>
    <t>JUAREZ PEREZ MARIA DEL PILAR</t>
  </si>
  <si>
    <t>VIOLETAS No. 18 LETRA "A", FRACCIONAMIENTO JARDINES DEL SUR, HUAJUAPAN DE LEON OAXACA,</t>
  </si>
  <si>
    <t>ALDAMA No. 10, COLONIA LA MERCED, HUAJUAPAN DE LEON OAXACA,</t>
  </si>
  <si>
    <t>JUAREZ SORIANO SERAFIN</t>
  </si>
  <si>
    <t>GUILLERMO PRIETO No. 104, OCOTLAN DE MORELOS OAXACA</t>
  </si>
  <si>
    <t>LEON RAMIREZ AURELIA MARGARITA</t>
  </si>
  <si>
    <t>PRIMERA PRIVADA DE IZALCO NUMERO 103, COLONIA VOLCANES, OAXACA DE JUAREZ OAX.,</t>
  </si>
  <si>
    <t>LOPEZ GURRION MARIA DALILA</t>
  </si>
  <si>
    <t>GUERRERO No. 10- 3, PRIMERA SECCION DE JUCHITAN, OAXACA</t>
  </si>
  <si>
    <t>LOPEZ JIMENEZ REBECA</t>
  </si>
  <si>
    <t>JACARANDAS No. 117, SAN FELIPE DEL AGUA, OAXACA DE JUAREZ OAXACA</t>
  </si>
  <si>
    <t>LOPEZ JIMENEZ YOLANDA</t>
  </si>
  <si>
    <t>CEDROS 110, COL. DEL BOSQUE, SANTA LUCIA DEL CAMINO OAXACA,</t>
  </si>
  <si>
    <t>LOPEZ RAMIREZ SEBASTIAN</t>
  </si>
  <si>
    <t>EMILIANO ZAPATA No. 204, COLONIA JUSTO SIERRA, MATIAS ROMERO AVENDAÑO OAXACA</t>
  </si>
  <si>
    <t>LOPEZ TOLEDO ANA LUISA</t>
  </si>
  <si>
    <t>NICOLAS BRAVO ESQ. CORREGIDORA S/N, COL. SAN ANTONIO, CIUDAD IXTEPEC OAXACA,</t>
  </si>
  <si>
    <t>LUNA PEREZ MARIA OLIVIA</t>
  </si>
  <si>
    <t>GARDENIAS Nº 926, COLONIA REFORMA OAXACA,</t>
  </si>
  <si>
    <t>NARANJOS 804, COL. REFORMA OAXACA,</t>
  </si>
  <si>
    <t>MARTINEZ  PERALTA NINFA GAUDENCIA</t>
  </si>
  <si>
    <t>FRANCISCO I. MADERO No 8, COLONIA CENTRO, TEOTITLAN DE FLORES MAGON, OAXACA,</t>
  </si>
  <si>
    <t>MARTINEZ IRIARTE JOSE LUIS</t>
  </si>
  <si>
    <t>VULCANO NUMERO 201, BARRIO LA SOLEDAD, VILLA DE ZAACHILA OAXACA,</t>
  </si>
  <si>
    <t>MARTINEZ PEREZ EDUARDO</t>
  </si>
  <si>
    <t>AV. JESUS CARRANZA NUM. 1270, COLONIA CENTRO, TUXTEPEC, OAXACA,</t>
  </si>
  <si>
    <t>MARTINEZ SANTIAGO FRANCISCO ARTURO</t>
  </si>
  <si>
    <t>AVENIDA PRINCIPAL No. 49 COLONIA GUADALUPE, CHAHUITES JUCHITAN DE ZARAGOZA OAXACA</t>
  </si>
  <si>
    <t>MAYA BAUTISTA FERNANDO JESUS</t>
  </si>
  <si>
    <t>CALLE 5 DE MAYO No. 301 ESQ. CON GUILLERMO PRIETO, OCOTLAN DE MORELOS OAXACA,</t>
  </si>
  <si>
    <t>MEIXUEIRO OLIVERA KARLA MARYSOL</t>
  </si>
  <si>
    <t>5 DE MAYO No. 8, SANTA MARIA IXCOTEL, SANTA LUCIA DEL CAMINO OAXACA</t>
  </si>
  <si>
    <t>MENDEZ MARTINEZ ELDA AGUSTINA</t>
  </si>
  <si>
    <t>LAZARO CARDENAS No.. 5, BARRIO SAN PEDRO, IXTLAN DE JUAREZ OAXACA,</t>
  </si>
  <si>
    <t>MENDOZA HERNANDEZ DOMINGO</t>
  </si>
  <si>
    <t>ARGENTINA No. 206, COLONIA AMERICA SUR, OAXACA DE JUAREZ OAXACA</t>
  </si>
  <si>
    <t>MENDOZA MARTINEZ RAMIRO</t>
  </si>
  <si>
    <t>CALLE MONTE CARLO No. 127, FRACCIONAMIENTO LOMAS DE SAN JUAN, OAXACA OAX.,</t>
  </si>
  <si>
    <t>MONTES VELASCO MARIA DEL SOCORRO</t>
  </si>
  <si>
    <t>20 DE NOVIEMBRE No. 17, SECCION SEGUNDA , SAN PEDRO Y SAN PABLO TEPOSCOLULA OAXACA,</t>
  </si>
  <si>
    <t>MONTOYA FEREGRINO MARIA CRISTINA</t>
  </si>
  <si>
    <t>PRIVADA DE REFORMA AGRARIA No. 119, COLONIA CINCO SEÑORES, OAXACA DE JUAREZ OAXACA</t>
  </si>
  <si>
    <t>PRIMER Y SEGUNDO NIVEL DE PRIVADA DE REFORMA AGRARIA No. 119, COLONIA 5 SEÑORES, OAXACA DE JUAREZ,</t>
  </si>
  <si>
    <t>MORA KARAM JULIA</t>
  </si>
  <si>
    <t>SEBASTIAN ORTIZ No. 471, LOTE 137,COLONIA MARIA LUISA, TUXTEPEC OAXACA,</t>
  </si>
  <si>
    <t>MORALES ARANGO OCTAVIO EDMUNDO</t>
  </si>
  <si>
    <t>EMILIANO ZAPATA No. 142, EXHACIENDA CANDIANI, SANTA CRUZ XOXOCOTLAN OAXACA</t>
  </si>
  <si>
    <t>MORALES LOPEZ MARIA DE LOS ANGELES</t>
  </si>
  <si>
    <t>PALMERAS No. 505 COLONIA REFORMA, OAXACA.</t>
  </si>
  <si>
    <t>MORENO LOPEZ CLARA CONCEPCION</t>
  </si>
  <si>
    <t>HOMBRES ILUSTRES No. 1108, COLONIA BARRIO JUAREZ SUR,MATIAS ROMERO OAXACA,</t>
  </si>
  <si>
    <t>MORENO MENDIOLA JULIO CESAR</t>
  </si>
  <si>
    <t>MORELOS No. 42, COLONIA CENTRO, HUAJUAPAN DE LEON OAXACA,</t>
  </si>
  <si>
    <t>MUNICIPIO DE IXTLAN DE JUAREZ OAXACA</t>
  </si>
  <si>
    <t>PLANTA BAJA DEL PALACIO MUNICIPAL DE IXTLAN DE JUAREZ OAXACA</t>
  </si>
  <si>
    <t>NAVARRO GARCIA RAFAEL</t>
  </si>
  <si>
    <t>ALDAMA No. 103, BARRIO DE JALATLACO, OAXACA DE JUAREZ OAXACA</t>
  </si>
  <si>
    <t>PRIVADA LICENCIADO VERDAD No. 111, COLONIA CENTRO, OAXACA DE JUAREZ OAXACA</t>
  </si>
  <si>
    <t>NUÑEZ GARCIA GUILLERMINA</t>
  </si>
  <si>
    <t>5a. Y 3a, PRIVADA DE ORQUIDEAS No. 109, COLONIA LAS FLORES, SANTA LUCIA DEL CAMINO OAXACA</t>
  </si>
  <si>
    <t>OBRAS ARQUITECTONICAS INNOVATIONS, S.A. DE C.V.</t>
  </si>
  <si>
    <t>MIGUEL CABRERA S/N, BARRIO SAN ANTONIO, SEPTIMA SECCION, TLALIXTAC DE CABRERA OAXACA</t>
  </si>
  <si>
    <t>OPERADORA DE SERVS. TURISTICOS E INMOB. LACHIGOLO SA DE CV</t>
  </si>
  <si>
    <t>SIERRA DEL SOCONUSCO No. 101, COLONIA VOLCANES, AGENCIA DONAJI, OAXACA DE JUAREZ OAXACA</t>
  </si>
  <si>
    <t>ORTEGA CABRERA JUAN JOSE</t>
  </si>
  <si>
    <t>MURO BOULEVARD FRANCISCO FERNANDEZ ARTEAGA No. 3295, COLONIA SANTA FE, TUXTEPEC OAXACA</t>
  </si>
  <si>
    <t>ORTIZ REYES FRANCISCO</t>
  </si>
  <si>
    <t>MORELOS 48, COLONIA CENTRO, HEROICA CIUDAD DE TLAXIACO OAXACA,</t>
  </si>
  <si>
    <t>PARADA VICENTE ORLANDO DAVID</t>
  </si>
  <si>
    <t>CARRETERA INTERNACIONAL No. 1318, COLONIA DEL BOSQUE, SANTA MARIA IXCOTEL, SANTA LUCIA DEL CAMINO OAX</t>
  </si>
  <si>
    <t>PARIAS LOPEZ YAZODARA ANGELICA</t>
  </si>
  <si>
    <t>ZARAGOZA S/N, COLONIA CENTRO SAN ANTONINO CASTILLO VELASCO, OCOTLAN OAXACA,</t>
  </si>
  <si>
    <t>PEREA SORIANO MARTHA</t>
  </si>
  <si>
    <t>MORELOS No. 7, TEZOATLAN DE SEGURA Y LUNA, HUAJUAPAN DE LEON OAXACA,</t>
  </si>
  <si>
    <t>PEREZ ARAGON ELISEO VICTOR MANUEL</t>
  </si>
  <si>
    <t>PEZELAO No. 111, LOCAL 3, BARRIO DE LEXIO, ZAACHILA OAXACA</t>
  </si>
  <si>
    <t>PEREZ ESPARZA MARINA</t>
  </si>
  <si>
    <t>EL ANDADOR SAN AGUSTIN No. 8, FRACCIONAMIENTO EL CRUCERO, SANTA MARIA HUATULCO, POCHUTLA OAXACA,</t>
  </si>
  <si>
    <t>PEREZ GARCIA EDUWIGIS MARGARITA</t>
  </si>
  <si>
    <t>DEFENSORES No. 14,  COLONIA CENTRO, VILLA DE ETLA  OAXACA.</t>
  </si>
  <si>
    <t>PINO SUAREZ No. 45- A COLONIA SAN JOSE, VILLA DE ETLA, ETLA OAXACA</t>
  </si>
  <si>
    <t>PEÑA CASTRO ERNESTO</t>
  </si>
  <si>
    <t>ALVARO OBREGON S/N, MARIA LOMBARDO DE CASO, SAN JUAN COTZOCON MIXE OAXACA</t>
  </si>
  <si>
    <t>PLIEGO CONSTRUCC INMOB Y SERVS PUB S.A. DE C.V.</t>
  </si>
  <si>
    <t>CATALINA No. 504, SAN FELIPE DEL AGUA, OAXACA DE JUAREZ OAXACA,</t>
  </si>
  <si>
    <t>PROBIDA INMOBILIARIA, S.A DE C.V.</t>
  </si>
  <si>
    <t>AVENIDA OAXACA No. 12, PRIMERA SECCION DE JUCHITAN DE ZARAGOZA OAXACA</t>
  </si>
  <si>
    <t>QUIJAS ZAFRA OCTAVIO</t>
  </si>
  <si>
    <t>CANTERAS 201, SANTA MARIA IXCOTEL, SANTA LUCIA DEL CAMINO OAXACA</t>
  </si>
  <si>
    <t>RAMIREZ CANDELARIA</t>
  </si>
  <si>
    <t xml:space="preserve"> VENEZUELA Nº 503, COLONIA AMERICA NORTE OAXACA DE JUAREZ OAXACA</t>
  </si>
  <si>
    <t>RAMIREZ LUNA JORGE ALFONSO</t>
  </si>
  <si>
    <t>MANZANA 17 LOTE 6 SECTOR H, BAHIA DE SANTA CRUZ, HUATULCO OAXACA</t>
  </si>
  <si>
    <t>RAMIREZ SANTIAGO FLAVIA</t>
  </si>
  <si>
    <t>CALLE ALVARO OBREGON # 200, COLONIA BENITO JUAREZ, PUERTO ESCONDIDO OAXACA,</t>
  </si>
  <si>
    <t>RAMOS CORONEL HECTOR MARIO</t>
  </si>
  <si>
    <t>RAMOS REYES RENE</t>
  </si>
  <si>
    <t>DEPORTIVA 106, COLONIA LOMA LINDA, MIAHUATLAN DE PORFIRIO DIAZ OAXACA,</t>
  </si>
  <si>
    <t>RAMOS RUIZ RIGOBERTO</t>
  </si>
  <si>
    <t>MONTE ALBAN Nº 16, FRACCIONAMIENTO BACOCHO, PUERTO ESCONDIDO OAXACA,</t>
  </si>
  <si>
    <t>AVENIDA ALFONSO PEREZ GAZGA Nº 407, SECTOR LIBERTAD, PUERTO ESCONDIDO OAXACA,</t>
  </si>
  <si>
    <t>AVENIDA MONTEALBAN ESQUINA RETORNO C2, FRACCIONAMIENTO BACOCHO, PUERTO ESCONDIDO OAXACA,</t>
  </si>
  <si>
    <t>REBOLLAR SAN JUAN JUAN</t>
  </si>
  <si>
    <t>CALICANTO No. 915, COLONIA 25 DE ENERO, SANTA LUCIA DEL CAMINO OAXACA,</t>
  </si>
  <si>
    <t>BENITO JUAREZ No. 104, COLONIA FELIPE CARRILLO PUERTO, SANTA LUCIA DEL CAMINO OAXACA,</t>
  </si>
  <si>
    <t>ALDAMA No. 900, COLONIA AQUILES SERDAN, SANTA LUCIA DEL CAMINO OAXACA,</t>
  </si>
  <si>
    <t>AVENIDA REFORMA AGRARIA No. 117, COLONIA 5 SEÑORES, OAXACA OAXACA,</t>
  </si>
  <si>
    <t>AVENIDA REFORMA AGRARIA No. 117, COLONIA 5 SEÑORES, OAXACA DE JUAREZ OAXACA,</t>
  </si>
  <si>
    <t>REBOLLAR SAN JUAN MARTHA</t>
  </si>
  <si>
    <t>CALICANTO No. 301, COLONIA CALICANTO, SANTA LUCIA DEL CAMINO OAXACA,</t>
  </si>
  <si>
    <t>ALDAMA No. 908, COLONIA AQUILES SERDAN, SANTA LUCIA DEL CAMINO OAXACA</t>
  </si>
  <si>
    <t>AVENIDA FERROCARRIL No. 508, COLONIA SANTA CECILIA, SANTA LUCIA DEL CAMINO OAXCA</t>
  </si>
  <si>
    <t>REGULES ANAYA MIGUEL</t>
  </si>
  <si>
    <t>DOMICILIO CONOCIDO S/N, LOMA DE PIEDRA, SAN LUCAS OJITLAN, TUXTEPEC OAXACA</t>
  </si>
  <si>
    <t>REYES MONTES CECILIA</t>
  </si>
  <si>
    <t>COLON 22-A, COLONIA CENTRO HEROICA CIUDAD DE TLAXIACO OAXACA,</t>
  </si>
  <si>
    <t>RIOS LEYVA VERONICA</t>
  </si>
  <si>
    <t>LOTE 3, MANZANA 14, AVENIDA LIBERTAD S/N, COLONIA AVIACION, SANTIAGO PINOTEPA NACIONAL OAXACA</t>
  </si>
  <si>
    <t>RIVERO BAÑOS EUGENIA SOCORRO</t>
  </si>
  <si>
    <t>AVENIDA ALFONSO PEREZ GAZGA No. 202, COLONIA CENTRO, SANTIAGO PINOTEPA NACIONAL OAXACA,</t>
  </si>
  <si>
    <t>RODRIGUEZ DIAZ BALDOMERO CLAUDIO</t>
  </si>
  <si>
    <t>MARTIRES DE CHICAGO #  2, SAN AGUSTIN DE LAS JUNTAS, OAXACA DE JUAREZ OAX.,</t>
  </si>
  <si>
    <t>RODRIGUEZ LARA MONICA</t>
  </si>
  <si>
    <t>MORELOS No. 17 INTERIOR 3, COLONIA CENTRO, LOMA BONITA OAXACA</t>
  </si>
  <si>
    <t>MORELOS No. 17 INTERIOR 6, COLONIA CENTRO, LOMA BONITA OAXACA</t>
  </si>
  <si>
    <t>ROMERO CONTRERAS MARIA ELENA</t>
  </si>
  <si>
    <t>CENTENARIO No. 11, BARRIO SAN FELIPE, TEOTITLAN DE FLORES MAGON OAXACA,</t>
  </si>
  <si>
    <t>RUIZ LOPEZ NANCY NAHALLELY</t>
  </si>
  <si>
    <t>CEDROS No. 117, COLONIA DEL BOSQUE, SANTA LUCIA DEL CAMINO OAXACA,</t>
  </si>
  <si>
    <t>RUIZ PARDO MARIA GLORIA</t>
  </si>
  <si>
    <t>EMILIO CARRANZA No. 1201, COLONIA REFORMA, OAXACA DE JUAREZ</t>
  </si>
  <si>
    <t>SAAVEDRA AQUINO LILIA</t>
  </si>
  <si>
    <t>JUAN N. ALVAREZ No. 406,  BARRIO EXPIRACION ZIMATLAN DE ALVAREZ, OAXACA.</t>
  </si>
  <si>
    <t>SALUD SANCHEZ JUAN ALBERTO</t>
  </si>
  <si>
    <t>FRANCISCO I. MADERO LOTE 4 MANZANA 31, AGENCIA DE DOLORES, OAXACA DE JUAREZ OAXACA</t>
  </si>
  <si>
    <t>SANCHEZ COSME TERESO BRUNO</t>
  </si>
  <si>
    <t>AV. GUANAJUATO NUMERO 45, FRACCIONAMIENTO EL BAJIO,  OCOTLAN DE MORELOS, OAXACA,</t>
  </si>
  <si>
    <t>SANCHEZ SIGÜENZA EDGAR</t>
  </si>
  <si>
    <t>FRAY TORIBIO DE BENAVENTE No. 707, COLONIA YALALAG OAXACA</t>
  </si>
  <si>
    <t>PROL. DE ALAMOS  No. 201-B, COLONIA ANTIGÜO AEROPUERTO, OAXACA DE JUAREZ OAXACA</t>
  </si>
  <si>
    <t>SANPEDRO MARTINEZ TOMAS MARCELINO</t>
  </si>
  <si>
    <t>AMAPOLAS NUMERO 621, COLONIA REFORMA, OAXACA DE JUAREZ OAXACA,</t>
  </si>
  <si>
    <t>SANTIAGO DURAN HELADIA</t>
  </si>
  <si>
    <t>MORELOS No. 31, COLONIA CENTRO, HEROICA CIUDAD DE TLAXIACO OAXACA</t>
  </si>
  <si>
    <t>SANTIAGO LOPEZ CELESTINO</t>
  </si>
  <si>
    <t>2 DE ABRIL S/N, BARRIO BAJO, SAN FRANCISCO TELIXTLAHUACA OAXACA</t>
  </si>
  <si>
    <t>SANTIAGO MARTINEZ AARON ENRIQUE</t>
  </si>
  <si>
    <t>CUAUHTEMOC No. 08, BARRIO SAN PEDRO, IXTLAN DE JUAREZ OAXACA,</t>
  </si>
  <si>
    <t>SANTOS OSORIO ROBERTO</t>
  </si>
  <si>
    <t>BENITO JUAREZ No.301, BARRIO JUAREZ SUR, MATIAS ROMERO AVENDAÑO, OAXACA,.</t>
  </si>
  <si>
    <t>SARMIENTO CAMACHO YOLANDA</t>
  </si>
  <si>
    <t>GARCIA VIGIL No. 204, ZIMATLAN DE ALVAREZ OAXACA,</t>
  </si>
  <si>
    <t>AVENIDA JUAREZ S/N, BARRIO SAN ANTONIO, ZIMATLAN DE ALVAREZ OAXACA</t>
  </si>
  <si>
    <t>SILVA BAUTISTA JORGE MIGUEL</t>
  </si>
  <si>
    <t>CALLE MORELOS 4, COL. CENTRO, HEROICA CIUDAD DE TLAXIACO OAXACA,</t>
  </si>
  <si>
    <t>SOLUCIONES PRACTICAS EN ARRENDAMIENTO SUPRAA, S.A. DE C.V.</t>
  </si>
  <si>
    <t>CAMINO NACIONAL S/N, SECCION SEXTA, BARRIO LA TRINIDAD, TLALIXTAC DE CABRERA OAXACA</t>
  </si>
  <si>
    <t>RIO NILO No. 405, COLONIA LA CASCADA, OAXACA DE JUAREZ OAXACA</t>
  </si>
  <si>
    <t>SORROZA LOPEZ LUIS IGNACIO</t>
  </si>
  <si>
    <t>5 DE MAYO No. 217 ESQUINA CON CURTIDURIAS, BARRIO DE JALATLACO, OAXACA DE JUAREZ OAXACA</t>
  </si>
  <si>
    <t>SOSA HERRERA DANIEL</t>
  </si>
  <si>
    <t>PRIMERO DE MAYO No. 79, COLONIA CENTRO, TUXTEPEC OAXACA,</t>
  </si>
  <si>
    <t>SPLINKER RAMIREZ NENETZE ASUNCION</t>
  </si>
  <si>
    <t>14 DE JUNIO No. 104, COLONIA LA CIENEGUITA, AGENCIA DE CINCO SEÑORES, OAXACA DE JUAREZ OAXACA</t>
  </si>
  <si>
    <t>STORM RIDER S.A. DE C.V.</t>
  </si>
  <si>
    <t>LINDEROS No. 605, COLONIA EL ARENAL, AGENCIA DE CINCO SEÑORES, OAXACA DE JUAREZ OAXACA</t>
  </si>
  <si>
    <t>TENORIO RODRIGUEZ JULIA DEL CARMEN</t>
  </si>
  <si>
    <t>DIAZ QUINTAS NUMERO 203, COLONIA CENTRO OAXACA DE JUAREZ,OAXACA</t>
  </si>
  <si>
    <t>TOBON RAMOS ANITA AVELINA DE ATOCHA</t>
  </si>
  <si>
    <t>BARTOLOME DE LAS CASA No. 16, HUAJUAPAN DE LEON OAXACA,</t>
  </si>
  <si>
    <t>TORRES LOPEZ RICARDO GONZALO</t>
  </si>
  <si>
    <t>SAUCES Nº. 323, COLONIA REFORMA, OAXACA DE JUAREZ OAX.ACA</t>
  </si>
  <si>
    <t>TRABAJADORES DE LA EDUCACION ÑUU SAVI AC.</t>
  </si>
  <si>
    <t>AVENIDA DE LA CRUZ VERDE No. 77, BARRIO SAN PEDRO,  HEROICA CUIDAD DE TLAXIACO OAXACA</t>
  </si>
  <si>
    <t>TRANI SAGUILAN ALMA DELIA</t>
  </si>
  <si>
    <t>INDEPENDENCIA S/N ESQ. FRANCISCO VILLA, SANTIAGO LLANO GRANDE JAM OAXACA,</t>
  </si>
  <si>
    <t>VAN VOLLENHOVEN CASTAÑEDA CARLOS</t>
  </si>
  <si>
    <t>SEBASTIAN ORTIZ No. 834, COLONIA MARIA LUISA, SAN JUAN BAUTISTA TUXTEPEC OAXACA</t>
  </si>
  <si>
    <t>VASQUEZ  ANTONIO ELVIA</t>
  </si>
  <si>
    <t>AVENIDA MANCILLA No. 1165, COLONIA SANTA FE, SAN JUAN BAUTISTA TUXTEPEC OAX.,</t>
  </si>
  <si>
    <t>VASQUEZ ANTONIO ELVIA</t>
  </si>
  <si>
    <t>AVENIDA BONFIL No. 333, COLONIA HIDALGO, SAN JUAN BAUTISTA TUXTEPEC OAX.,</t>
  </si>
  <si>
    <t>VASQUEZ MARTINEZ LUIS</t>
  </si>
  <si>
    <t>PITAO PEZEE S/N, BARRIO LA SOLEDAD, VILLA DE ZAACHILA OAXACA</t>
  </si>
  <si>
    <t>VASQUEZ SANCHEZ FRANCISCA</t>
  </si>
  <si>
    <t>RAYON No. 5, SAN JUAN BAUTISTA CUICATLAN OAXACA,</t>
  </si>
  <si>
    <t>VASQUEZ SANCHEZ JUAN AARON</t>
  </si>
  <si>
    <t>EMILIO CARRANZA No. 813 PISO1 ESQUINA FUERZA AEREA, COL. REFORMA OAXACA DE JUAREZ,OAXACA.</t>
  </si>
  <si>
    <t>VELASQUEZ IBAÑEZ HECTOR</t>
  </si>
  <si>
    <t>PRIVADA DE MINERIA No. 306 INTERIOR 17, SANTA MARIA IXCOTEL, SANTA LUCIA DEL CAMINO OAXACA</t>
  </si>
  <si>
    <t>VELASQUEZ RUIZ NICOLAS DAVID</t>
  </si>
  <si>
    <t>AVENIDA HIDALGO No.. 303, COLONIA CENTRO, PUERTO ESCONDIDO OAXACA</t>
  </si>
  <si>
    <t>VEN HOUSE INMOBILIARIA. S.A. DE C.V.</t>
  </si>
  <si>
    <t>VILLA ORTIZ ISAAC</t>
  </si>
  <si>
    <t>MEXICO S/N, COLONIA PALO DE OBO, PUTLA VILLA  DE GUERRERO OAXACA,</t>
  </si>
  <si>
    <t>ZARATE LOPEZ LIZETH AZHALIA</t>
  </si>
  <si>
    <t>BELISARIO DOMINGUEZ No. 711-A, COLONIA REFORMA, OAXACA DE JUAREZ OAXACA</t>
  </si>
  <si>
    <t>ZAVALETA GARCIA EDGAR ELIOT</t>
  </si>
  <si>
    <t>CHAPULTEPEC No. 8, SEGUNDA SECCION, VILLA SOLA DE VEGA OAXACA</t>
  </si>
  <si>
    <t>Supervisiones Nos. 07 de Educación Especial Clave 20FSE0007V; 037 de Educación Preescolar CLAVE 20FZP0037E  y 017 de Telesecundarias.</t>
  </si>
  <si>
    <t>Almeida Romero María del Carmen</t>
  </si>
  <si>
    <t>Chicatti Como José</t>
  </si>
  <si>
    <t>Comisariado de Bienes Comunales San Juan Mixtepec, AC.</t>
  </si>
  <si>
    <t>Compañia Comercial y de Servicios Altos- Tinell S.A. de C.V.</t>
  </si>
  <si>
    <t>Concha Hernández Felipe Miguel</t>
  </si>
  <si>
    <t>Construcciones e Inmobiliaria Le Rue Asphalte, S.A. de C.V.</t>
  </si>
  <si>
    <t>Construcciones Planos y Trazos, S.A. de C.V.</t>
  </si>
  <si>
    <t>Corporativo Alialera S.A. de C.V.</t>
  </si>
  <si>
    <t>Creart Casa, S.A. de C.V.</t>
  </si>
  <si>
    <t>Cruz Altamirano Ramón</t>
  </si>
  <si>
    <t>Cruz Martínez Daniel Abel</t>
  </si>
  <si>
    <t>Cruz Vasconcelos Flor de María Susana</t>
  </si>
  <si>
    <t>Díaz Escamilla Verónica</t>
  </si>
  <si>
    <t>Díaz Nabor Bardomiano</t>
  </si>
  <si>
    <t>Domínguez García María Lourdes</t>
  </si>
  <si>
    <t>Domínguez Velasco Sergio Virgilio</t>
  </si>
  <si>
    <t>Enríquez Manuel Blandina</t>
  </si>
  <si>
    <t>Faviel Archila José Antonio</t>
  </si>
  <si>
    <t>Fernández Baños Lizette Leonor</t>
  </si>
  <si>
    <t>Filio Taboada Ignacio Germán</t>
  </si>
  <si>
    <t>Flores Díaz Maximiliano Hugo</t>
  </si>
  <si>
    <t>Fuentes García Oscar</t>
  </si>
  <si>
    <t>Garcia Alonso María del Rocio</t>
  </si>
  <si>
    <t>García Cortés Abraham Eduardo</t>
  </si>
  <si>
    <t>García Criollo María del Pilar</t>
  </si>
  <si>
    <t>García Helmes Jorge</t>
  </si>
  <si>
    <t>García Morales Guadalupe Jorge</t>
  </si>
  <si>
    <t>García Ortíz José Andrés</t>
  </si>
  <si>
    <t>García Sánchez María del Carmen</t>
  </si>
  <si>
    <t>Geotecnia Avanzada de Materiales, S.A. De C.V.</t>
  </si>
  <si>
    <t>Gil Jiménez Felipe</t>
  </si>
  <si>
    <t>Godínez Gutiérrez Josefina</t>
  </si>
  <si>
    <t>Gómez Espinoza Martínez José Luis</t>
  </si>
  <si>
    <t>Gémez García Emelia Reynalda</t>
  </si>
  <si>
    <t>Gómez Pacheco Thalía Gabriela</t>
  </si>
  <si>
    <t>Gómez Soto Celestino Felipe</t>
  </si>
  <si>
    <t>González Gallegos Margarito</t>
  </si>
  <si>
    <t>González Herrera Felix</t>
  </si>
  <si>
    <t>González Pardo Francisca</t>
  </si>
  <si>
    <t>González Pérez Elvia</t>
  </si>
  <si>
    <t>González Vigíl Elías</t>
  </si>
  <si>
    <t>Grupo Hernández Constructores S.A. de C.V.</t>
  </si>
  <si>
    <t>Grupo Inmob. Especializado en Bienes de Alta Plusvalía, SA de CV</t>
  </si>
  <si>
    <t>Gutiérrez Sánchez Mayra Ivett</t>
  </si>
  <si>
    <t>Guzmán Cisneros Jorge Antonio</t>
  </si>
  <si>
    <t>Guzmán Cruz José Luis</t>
  </si>
  <si>
    <t>Guzmán Cruz Miguel Angel</t>
  </si>
  <si>
    <t>Guzman Diego Perez María Guadalupe Soledad</t>
  </si>
  <si>
    <t>Hernández Benítez Alfredo</t>
  </si>
  <si>
    <t>Hernández Cruz Silvio Saul</t>
  </si>
  <si>
    <t>Hernández Maldonado Estela</t>
  </si>
  <si>
    <t>Ibáñez Jiménez María Elodia</t>
  </si>
  <si>
    <t>Ideas Que Construyen Pavimex, S.A. de C.V.</t>
  </si>
  <si>
    <t>Ilescas García Andrés Mauro</t>
  </si>
  <si>
    <t>Indiam Servicios, S.C. de R.L.</t>
  </si>
  <si>
    <t>Inmobiliaria Crisla, S.A. de C.V.</t>
  </si>
  <si>
    <t>Inmobiliaria Home Reforma, S.A. de C.V.</t>
  </si>
  <si>
    <t>Inmobiliaria Ob, S.A. de C.V.</t>
  </si>
  <si>
    <t>Inmobiliaria Y Bienes Raices Orald, S.A. de C.V.</t>
  </si>
  <si>
    <t>Innovación Empresarial Tarento, S.C.</t>
  </si>
  <si>
    <t>Jiménez Aparicio Filiberta María</t>
  </si>
  <si>
    <t>Jiménez Bretón Elvira</t>
  </si>
  <si>
    <t>Jiménez Bretón Ricardo</t>
  </si>
  <si>
    <t>Jiménez García José Emiliano</t>
  </si>
  <si>
    <t>Jiménez Guillén Liliana Guadalupe</t>
  </si>
  <si>
    <t>Jiménez Quiróz Gilberto</t>
  </si>
  <si>
    <t>Juárez Castañón Eric</t>
  </si>
  <si>
    <t>Juárez Pérez María del Pilar</t>
  </si>
  <si>
    <t>Juárez Soriano Serafín</t>
  </si>
  <si>
    <t>Almacén de Libros de Texto y Materiales Educativos</t>
  </si>
  <si>
    <t>Unidad de Educación Secundaria</t>
  </si>
  <si>
    <t>Módulo de Combustible</t>
  </si>
  <si>
    <t>Supervisiones Escolares de Diferentes Niveles Educativos</t>
  </si>
  <si>
    <t>Supervisión No. 73 de Educación Preescolar</t>
  </si>
  <si>
    <t>Dirección de Evaluación Educativa</t>
  </si>
  <si>
    <t>Bodega del Departamento de Almacén</t>
  </si>
  <si>
    <t>Zona 01 de Educ. Esp. 07 de Preesc. Mesas Tec. de Educ. Esp. 04 y 012 de Telesecundarias</t>
  </si>
  <si>
    <t>Supervisiones Escolares Nos. 014 y 021 de Secundarias Generales</t>
  </si>
  <si>
    <t>Unidad de Educación Normal y Formación de Docentes</t>
  </si>
  <si>
    <t>Dirección General</t>
  </si>
  <si>
    <t>Centro de Actualización de Maestros 2001</t>
  </si>
  <si>
    <t>Dirección de Planeación Educativa (Unidad de Control y Desarrollo)</t>
  </si>
  <si>
    <t>Almacen de la Unidad de Educación Primaria 20DPR0985Z</t>
  </si>
  <si>
    <t>Oficialía Mayor</t>
  </si>
  <si>
    <t>Dirección para la Mejora de la Convivencia Escolar</t>
  </si>
  <si>
    <t>Delegación de Servicios Regionales del Istmo</t>
  </si>
  <si>
    <t>Supervisión Escolar No. 16 de Telesecundarias</t>
  </si>
  <si>
    <t>Centro de Actualización de Maestros</t>
  </si>
  <si>
    <t>Jefatura de la Zona No 100 de Educación Primaria; Supervisión Nº 44 de Telesecundarias y Supervisiones Nos. 8 y 28 de Secundarias Generales</t>
  </si>
  <si>
    <t>Supervisión Escolar No. 12 de Escuelas Secundarias Técnicas</t>
  </si>
  <si>
    <t>Supervisiones Escolares de CEO's, CEBA's y Mesas Técnicas</t>
  </si>
  <si>
    <t>Casa de las Ciencias</t>
  </si>
  <si>
    <t>Jefatura de Sector 11 de Primarias; Supervisiones Escolares 038 de Preescolar; 018 de Educación Física;  07 y 29 de Sec. Generales; 073, 021 55 y 04 de Educación Especial</t>
  </si>
  <si>
    <t>Mesa Técnica de Educación Indígena 20FJI0019E</t>
  </si>
  <si>
    <t>Asesoría General</t>
  </si>
  <si>
    <t>Almacén de la Unidad de Educación Inicial y Preescolar Cendi 10</t>
  </si>
  <si>
    <t>Supervisiones Escolares Nos. 035, 049 de Educación Preescolar y 026 de Educación Física</t>
  </si>
  <si>
    <t>Departamento de Promoción Cívica</t>
  </si>
  <si>
    <t>Supervisiones Escolares de Educación Física Nos. 01,02,03,04,05,19 y 34</t>
  </si>
  <si>
    <t>Estacionamiento del Departamento de Servicios Generales</t>
  </si>
  <si>
    <t>Estacionamiento de Vehículos Dados de Baja por Inutilidad</t>
  </si>
  <si>
    <t>Departamento de Inventarios</t>
  </si>
  <si>
    <t>Bodega y Oficina del Departamento de Inventarios</t>
  </si>
  <si>
    <t>Jefatura de Sector No. 09 de Telesecundarias Clave 20FST0009C y Coordinación de Escuelas Comunitarias Indígenas</t>
  </si>
  <si>
    <t>Almacén del Departamento de Servicios Generales</t>
  </si>
  <si>
    <t>Dirección Administrativa</t>
  </si>
  <si>
    <t>Unidad Delegacional del Istmo</t>
  </si>
  <si>
    <t>Almacén de la Unidad de Educación Primaria 20DPR3241C</t>
  </si>
  <si>
    <t>Subdirección General de Servicios Educativos</t>
  </si>
  <si>
    <t>U.P.N. de San Pedro Pochutla Oaxaca</t>
  </si>
  <si>
    <t>Supervisiones de Preescolar y Escuelas Secundarias Técnicas</t>
  </si>
  <si>
    <t>Supervisión Escolar Bilingüe No. 030 de Educación Indígena</t>
  </si>
  <si>
    <t>Representacion de la SEP</t>
  </si>
  <si>
    <t>Supervisión Escolar No. 013 de Telesecundarias Clave 20FTV0013I</t>
  </si>
  <si>
    <t>Programa De Educación Inicial de la UTARE</t>
  </si>
  <si>
    <t>Coordinadora Estatal del Programa Nacional de Inglés</t>
  </si>
  <si>
    <t>Almacén de la Unidad de Escuelas Primarias</t>
  </si>
  <si>
    <t>Unidad de Protección Civil y Emergencia Escolar</t>
  </si>
  <si>
    <t>Jefatura de Sector No. 02 de Escuelas Telesecundarias Clave 20FTS3001N</t>
  </si>
  <si>
    <t>Jefatura de Sector de Telesecundarias y Supervisión de Educación Física</t>
  </si>
  <si>
    <t>Zonas Escolares 162 Y 163 de Educación Primaria</t>
  </si>
  <si>
    <t>Departamento de Patrimonio</t>
  </si>
  <si>
    <t>Almacén de la Unidad de Escuelas Secundarias 20DST0207N</t>
  </si>
  <si>
    <t>Supervisión No. 018 de Educación Preescolar Clave 20FZP0018Q</t>
  </si>
  <si>
    <t>Dirección de Planeación Educativa</t>
  </si>
  <si>
    <t>Dirección de Comunicación Social</t>
  </si>
  <si>
    <t>Supervision de Educación Física Sector 12  y Supervisión de Zona Escolar No. 132</t>
  </si>
  <si>
    <t>Departamentos de Pagos de Nómina, Control y Seguimiento del Pago y Administración de Nómina</t>
  </si>
  <si>
    <t>Direccion Para la Atención de los Derechos Humanos</t>
  </si>
  <si>
    <t>Unidad Delegacional de Servicios Educativos de Valles Centrales (Poniente)</t>
  </si>
  <si>
    <t>Secretaría Particular del IEEPO</t>
  </si>
  <si>
    <t>Órgano Interno de Control</t>
  </si>
  <si>
    <t>Supervision de Educación Preescolar y Mesas Técnico-Pedagógicas de Secundarias Generales</t>
  </si>
  <si>
    <t>Jefatura de Sector No. 10 de Educación Primaria Formal</t>
  </si>
  <si>
    <t>Direccion de Servicios Jurídicos</t>
  </si>
  <si>
    <t>Almacén de la Unidad de Educación Primaria 20DPR2073R</t>
  </si>
  <si>
    <t>Centro De ActualizaciÓn De Maestros 2004</t>
  </si>
  <si>
    <t>CoordinaciÓn De Asesores</t>
  </si>
  <si>
    <t>Unidad De Educación Especial</t>
  </si>
  <si>
    <t>Supervision Escolar No. 046 de Educación Física</t>
  </si>
  <si>
    <t>Zonas Escolares 15, 34, 46 y Sector 01 de Telesecundarias y Supervision No. 50 de Educación Física</t>
  </si>
  <si>
    <t>Almacén de Bajas del Departamento de Inventarios</t>
  </si>
  <si>
    <t>Almacen de la Unidad de Educación Secundaria 20DTV0720Q</t>
  </si>
  <si>
    <t>Jefatura de Sector 01 de Escuelas Telesecundarias Clave 20FTS6001H</t>
  </si>
  <si>
    <t>Supervision No. 16 De Educación Primaria Formal</t>
  </si>
  <si>
    <t>Jefatura de Zona de Supervisión No. 10 de Educación Indígena</t>
  </si>
  <si>
    <t>Supervision No. 027 de Educación Preescolar</t>
  </si>
  <si>
    <t>Subsede de Pagos de Putla de Guerrero Oaxaca</t>
  </si>
  <si>
    <t>Supervision Escolar No. 19 de Escuelas Secundarias Generales</t>
  </si>
  <si>
    <t>Dirección de Tecnologías Educativas</t>
  </si>
  <si>
    <t>Supervision Escolar No. 27 de Educación Física</t>
  </si>
  <si>
    <t>Dirección de Servicios Regionales</t>
  </si>
  <si>
    <t>Supervisiones Escolares Nos. 029 y 42 de Telesecundarias; 064 Educación Física y 049 de Preescolar</t>
  </si>
  <si>
    <t>Unidad Delegacional de Putla</t>
  </si>
  <si>
    <t>Coordinación Académica en Tuxtepec y Centro de Maestros 2012</t>
  </si>
  <si>
    <t>Dirección de Servicios Jurídicos</t>
  </si>
  <si>
    <t>Departamento de Registros y Controles ; y Departamento de Pago Post-Mortem</t>
  </si>
  <si>
    <t>Diferentes Áreas Administrativas y Educativas del IEEPO</t>
  </si>
  <si>
    <t>Departamento de Registro y Certificación Escolar</t>
  </si>
  <si>
    <t>Ab Materiales y Derivados, S.A. de C.V.</t>
  </si>
  <si>
    <t>Abántida, S.A de C.V.</t>
  </si>
  <si>
    <t>Acabados Venecia, S.A. de C.V.</t>
  </si>
  <si>
    <t>Delegacion de Servicios Educativos; Supervision 135 Educación Indígena y Escuela Normal Superior de Pinotepa Nacional</t>
  </si>
  <si>
    <t>Supervisión Escolar 17 de Sec Técnicas, Jefatura de Sector Escolar 6 de Secundarias Técnicas y Supervisión No. 05 de Educación Especial</t>
  </si>
  <si>
    <t>Grupo de Consultores Fiscales y Asesores Contables, SC</t>
  </si>
  <si>
    <t>Hernández Guzmán Juan</t>
  </si>
  <si>
    <t>León Ramírez Aurelia Margarita</t>
  </si>
  <si>
    <t>López Gurrión María Dalila</t>
  </si>
  <si>
    <t>López Jiménez Yolanda</t>
  </si>
  <si>
    <t>López Ramírez Sebastián</t>
  </si>
  <si>
    <t>López Toledo Ana Luisa</t>
  </si>
  <si>
    <t>Luna Pérez María Olivia</t>
  </si>
  <si>
    <t>López Jiménez Rebeca</t>
  </si>
  <si>
    <t>Martínez Iriarte José Luis</t>
  </si>
  <si>
    <t>Martínez Pérez Eduardo</t>
  </si>
  <si>
    <t>Martínez Santiago Francisco Arturo</t>
  </si>
  <si>
    <t>Maya Bautista Fernando Jesús</t>
  </si>
  <si>
    <t>Méndez Martínez Elda Agustina</t>
  </si>
  <si>
    <t>Mendoza Hernández Domingo</t>
  </si>
  <si>
    <t>Mendoza Martínez Ramiro</t>
  </si>
  <si>
    <t>Montes Velasco María del Socorro</t>
  </si>
  <si>
    <t>Montoya Feregrino María Cristina</t>
  </si>
  <si>
    <t>Moreno López Clara Concepción</t>
  </si>
  <si>
    <t>Moreno Mendiola Julio César</t>
  </si>
  <si>
    <t>Municipio de Ixtlán de Juárez Oaxaca</t>
  </si>
  <si>
    <t>Navarro García Rafael</t>
  </si>
  <si>
    <t>Núñez García Guillermina</t>
  </si>
  <si>
    <t>Obras Arquitectónicas Innovations, S.A. de C.V.</t>
  </si>
  <si>
    <t>Operadora de Servicios Turísticos e Inmobiliarios Lachigoló, S.A. de C.V.</t>
  </si>
  <si>
    <t>Ortega Cabrera Juan José</t>
  </si>
  <si>
    <t>Ortíz Reyes Francisco</t>
  </si>
  <si>
    <t>Parias López Yazodara Angélica</t>
  </si>
  <si>
    <t>Perez Aragón Eliseo Víctor Manuel</t>
  </si>
  <si>
    <t>Pérez Esparza Marina</t>
  </si>
  <si>
    <t>Pérez García Eduwigis Margarita</t>
  </si>
  <si>
    <t>Pliego Construcciones, Inmobiliaria y Servicios Publicitarios, S.A. de C.V.</t>
  </si>
  <si>
    <t>Probida Inmobiliaria, S.A de C.V.</t>
  </si>
  <si>
    <t>Ramírez Candelaria</t>
  </si>
  <si>
    <t>Ramírez Luna Jorge Alfonso</t>
  </si>
  <si>
    <t>Ramírez Santiago Flavia</t>
  </si>
  <si>
    <t>Ramos Coronel Héctor Mario</t>
  </si>
  <si>
    <t>Ramos Reyes René</t>
  </si>
  <si>
    <t>Ramos Ruíz Rigoberto</t>
  </si>
  <si>
    <t>Régules Anaya Miguel</t>
  </si>
  <si>
    <t>Ríos Leyva Verónica</t>
  </si>
  <si>
    <t>Rodríguez Díaz Baldomero Claudio</t>
  </si>
  <si>
    <t>Rodríguez Lara Mónica</t>
  </si>
  <si>
    <t>Romero Contreras María Elena</t>
  </si>
  <si>
    <t>Ruíz López Nancy Nahallely</t>
  </si>
  <si>
    <t>Ruíz Pardo María Gloria</t>
  </si>
  <si>
    <t>Salud Sánchez Juan Alberto</t>
  </si>
  <si>
    <t>Sánchez Cosme Tereso Bruno</t>
  </si>
  <si>
    <t>Sánchez Sigüenza Edgar</t>
  </si>
  <si>
    <t>Sanpedro Martínez Tomás Marcelino</t>
  </si>
  <si>
    <t>Santiago Durán Heladia</t>
  </si>
  <si>
    <t>Santiago López Celestino</t>
  </si>
  <si>
    <t>Santiago Martínez Aarón Enrique</t>
  </si>
  <si>
    <t>Soluciones Prácticas en Arrendamiento Supraa, S.A. de C.V.</t>
  </si>
  <si>
    <t>Sorroza López Luis Ignacio</t>
  </si>
  <si>
    <t>Splinker Ramírez Nenetze Asunción</t>
  </si>
  <si>
    <t>Storm Rider S.A. de C.V.</t>
  </si>
  <si>
    <t>Tenorio Rodríguez Julia del Carmen</t>
  </si>
  <si>
    <t>Tobón Ramos Anita Avelina de Atocha</t>
  </si>
  <si>
    <t>Trabajadores de la Educación  Ñuu Savi, A.C.</t>
  </si>
  <si>
    <t>Trani Saguilán Alma Delia</t>
  </si>
  <si>
    <t>Vásquez Antonio Elvia</t>
  </si>
  <si>
    <t>Vásquez Martínez Luis</t>
  </si>
  <si>
    <t>Vásquez Sánchez Francisca</t>
  </si>
  <si>
    <t>Vásquez Sánchez Juan Aarón</t>
  </si>
  <si>
    <t>Velásquez Ibáñez Héctor</t>
  </si>
  <si>
    <t>Velásquez Ruíz Nicolás David</t>
  </si>
  <si>
    <t>Ven House Inmobiliaria, S.A. de C.V.</t>
  </si>
  <si>
    <t>Villa Ortíz  Isaac</t>
  </si>
  <si>
    <t>Zárate López Lizeth Azhalia</t>
  </si>
  <si>
    <t>Zavaleta García Edgar Eliot</t>
  </si>
  <si>
    <t>Supervision Escolar No. 037 de Educación Preescolar Clave 20FZP0037E</t>
  </si>
  <si>
    <t>Centro de Actualización de Maestros Nº 2002</t>
  </si>
  <si>
    <t>Jefatura de Sector 11 y Zonas Escolares 06, 035 y 057 de Telesecundarias</t>
  </si>
  <si>
    <t>Almacén de la Unidad de Educación Primaria 20DPR1790T</t>
  </si>
  <si>
    <t>Almacenes y Bodegas del IEEPO</t>
  </si>
  <si>
    <t>Supervisión Escolar de Educación Especial</t>
  </si>
  <si>
    <t>Almacén de la Unidad de Escuelas Secundarias</t>
  </si>
  <si>
    <t>Unidad Delegacional de Servicios Educativos de Valles Centrales -Sector Oriente- y Supervisiones Escolares de Diferentes Niveles Educativos</t>
  </si>
  <si>
    <t>Dirección General del IEEPO</t>
  </si>
  <si>
    <t>Unidad de Actualización para Maestros de Educación Básica</t>
  </si>
  <si>
    <t>Dirección de Evaluación</t>
  </si>
  <si>
    <t>Unidad de Recursos Materiales y Servicios; Departamentos de Servicios Generales; Almacen y Adquisiciones.</t>
  </si>
  <si>
    <t>DirecciÓn General del IEEPO</t>
  </si>
  <si>
    <t>SupervisiÓn Escolar No. 049 de Educación Primaria Formal</t>
  </si>
  <si>
    <t>Subdirección General Ejecutiva del IEEPO</t>
  </si>
  <si>
    <t>Supervisiones 07 y 47 de Escuelas Telesecundarias</t>
  </si>
  <si>
    <t>Normal Superior Huajuapan (Coordinación Académica)</t>
  </si>
  <si>
    <t>Mesa Técnica de Secundarias Generales</t>
  </si>
  <si>
    <t>Supervisión Escolar No. 12 de Educación Especial Clave 20FSE0012G</t>
  </si>
  <si>
    <t>Almacén de la Unidad de Escuelas Secundarias Clave 20DES0157D</t>
  </si>
  <si>
    <t>Supervisión Escolar No. 09 de Educación Especial</t>
  </si>
  <si>
    <t>Subdirección General Ejecutiva</t>
  </si>
  <si>
    <t>Supervisiones Escolares de Educación Inicial e Indígena</t>
  </si>
  <si>
    <t>Supervisión No. 024 de Escuelas Telesecundarias Clave 20FTV0024R</t>
  </si>
  <si>
    <t>Subdirección Ejecutiva del IEEPO y Acervo Literario de Educación Preescolar</t>
  </si>
  <si>
    <t>Oficialía de Partes</t>
  </si>
  <si>
    <t>Unidad de Apoyo a la Educación No. 31 de Educación Especial y Supervisión No. 9 de Educación Física</t>
  </si>
  <si>
    <t>Zona Escolar No. 161 de Educación Primaria</t>
  </si>
  <si>
    <t>Almacén dela Unidad de Educación Preescolar, Primaria y Telesecundaria</t>
  </si>
  <si>
    <t>Departamento de Almacén de Libros de Texto y Materiales Educativos</t>
  </si>
  <si>
    <t>Delegación de Servicios Educativos de la Sierra</t>
  </si>
  <si>
    <t>Dirección de Desarrollo Educativo</t>
  </si>
  <si>
    <t>Mesas Técnicas de la Coordinación de Educación Básica</t>
  </si>
  <si>
    <t>Supervisión No. 30 de Educación Preescolar</t>
  </si>
  <si>
    <t>Asesoría Técnica</t>
  </si>
  <si>
    <t>Asesoría Técnica y Enlace Estatal de Contraloría Social</t>
  </si>
  <si>
    <t>Supervisión  Escolar No. 27 de Escuelas Secundarias Técnicas</t>
  </si>
  <si>
    <t>USAER Nos. 102, 104 y de Nueva Creacion</t>
  </si>
  <si>
    <t>Jefatura de Zona de Supervisión No. 11 de Educación Indígena</t>
  </si>
  <si>
    <t>Almacén de la Unidad de Educación Normal y Formación de Docentes UPN</t>
  </si>
  <si>
    <t>Unidad Delegacional de la Sierra Norte</t>
  </si>
  <si>
    <t>Dirección de Planeación Educativa (Departamento de Digitalización Y Certificación Escolar)</t>
  </si>
  <si>
    <t>Unidad de Educación Primaria</t>
  </si>
  <si>
    <t>Enlace Estatal de Contraloría Social</t>
  </si>
  <si>
    <t>Archivo General de Personal</t>
  </si>
  <si>
    <t>Almacen de Libros de Texto y Materiales Educativos</t>
  </si>
  <si>
    <t>Supervisión Escolar No. 024 de Escuelas Secundarias Técnicas</t>
  </si>
  <si>
    <t>Supervisiones Escolares de Educación Inicial y Preescolar Nos. 01, 02, 03, 039 y 078.</t>
  </si>
  <si>
    <t>Supervisión Escolar No. 37 de Educación Física</t>
  </si>
  <si>
    <t>Supervisión No. 38 de Educación Primaria</t>
  </si>
  <si>
    <t>Supervisión Escolar No. 117 de Educación Indígena (20FZI0117G)</t>
  </si>
  <si>
    <t>Supervisión Escolar No. 053 de Telesecundarias Clave 20FTV0053M</t>
  </si>
  <si>
    <t>Supervisión No. 11 de Educación Especial</t>
  </si>
  <si>
    <t>Supervisión No. 09 de Educación Preescolar</t>
  </si>
  <si>
    <t>Delegación de Servicios Educativos del Istmo</t>
  </si>
  <si>
    <t>Modalidad "No Escolarizada" de Educación Inicial</t>
  </si>
  <si>
    <t>Almacén de la Unidad de Educación Inicial y Preescolar Cendi 1</t>
  </si>
  <si>
    <t>Supervisión No. 036 de Educación Física</t>
  </si>
  <si>
    <t>Delegación de Servicios Regionales de la Costa</t>
  </si>
  <si>
    <t>Supervisión Escolar No. 116 de Educación Indígena</t>
  </si>
  <si>
    <t>Centro de Actualización de Maestros 2018</t>
  </si>
  <si>
    <t>Jefatura de Sector No. 22 de Telesecundarias</t>
  </si>
  <si>
    <t>Jefatura de Sector 03 de Telesecundarias y Supervisión de Educación Física Nº 40</t>
  </si>
  <si>
    <t>Almacén de la Dirección de Evaluación</t>
  </si>
  <si>
    <t>Unidad de Educación Indígena</t>
  </si>
  <si>
    <t>Supervisiones Escolares de diferentes Niveles Educativos</t>
  </si>
  <si>
    <t>Almacén de la Unidad de Educación Especial CAM No. 2.</t>
  </si>
  <si>
    <t>Mesas Técnicas de Escuelas Secundarias Técnicas</t>
  </si>
  <si>
    <t>Supervisión Escolar No. 01 de Secundarias Técnicas</t>
  </si>
  <si>
    <t>Supervisión Escolar No. 02 de Secundarias Técnicas</t>
  </si>
  <si>
    <t>Almacén de la Unidad de Educación Preescolar  y Educación Primaria 20DCC0304Y; 20DPB0270C</t>
  </si>
  <si>
    <t>Supervisión Escolar 13 de Preescolar, 07 de Educación Física y  Jefatura de Sector de Telesecundarias</t>
  </si>
  <si>
    <t>Jefatura de Sector No. 33 Educación Primaria</t>
  </si>
  <si>
    <t>Almacén de Libros de Texto</t>
  </si>
  <si>
    <t>Supervisión Escolar No. 112 de Educación Primaria Clave 20FIZ0112I</t>
  </si>
  <si>
    <t>Supervisión Escolar No. 023 de Educación Preescolar Clave 20FZP0023B</t>
  </si>
  <si>
    <t>Supervisión Escolar No. 10 de Educación Especial</t>
  </si>
  <si>
    <t>Supervisión de Escuelas Primarias Particulares 20FIZ0165Q</t>
  </si>
  <si>
    <t>Unidad de Enlace y Acceso a la Información</t>
  </si>
  <si>
    <t>Jefatura de Sector No. 26 de Educación Primaria</t>
  </si>
  <si>
    <t>Supervisión de la Zona Escolar 12 de Educación Especial</t>
  </si>
  <si>
    <t>Protección Civil y Emergencia Escolar</t>
  </si>
  <si>
    <t>Nivelación Pedagógica de Escuelas Secundarias Técnicas</t>
  </si>
  <si>
    <t>Programas Escuelas de Tiempo Completo, Escuelas de Excelencia, Para Abatir el Rezago Educativo y Escuelas de Calidad</t>
  </si>
  <si>
    <t>Almacén de la Unidad de Educación Normal y Formación de Docentes Clave 20DNL0011Y</t>
  </si>
  <si>
    <t>Supervisión Escolar No. 048 de Telesecundarias</t>
  </si>
  <si>
    <t>Supervisión No. 14 de Educación Especial</t>
  </si>
  <si>
    <t>Centro de Actualización de Maestros 2015</t>
  </si>
  <si>
    <t>Supervisiones Escolares Nos. 06 y 45  de Educación Preescolar</t>
  </si>
  <si>
    <t>Centro de Maestros 2008</t>
  </si>
  <si>
    <t>Centro de Maestros No. 2011</t>
  </si>
  <si>
    <t>Estacionamiento para Vehículos dados de Baja por Inutilidad</t>
  </si>
  <si>
    <t>Dirección Financiera</t>
  </si>
  <si>
    <t>Órgano Ejecutor Estatal de las Acciones Compensatorias de la DDE</t>
  </si>
  <si>
    <t>Jefatura de Sector 06 de Telesecundarias, Supervisiones 06 de Educación Física y 32 de Preescolar</t>
  </si>
  <si>
    <t>Jefatura de la Supervisión Escolar 20</t>
  </si>
  <si>
    <t>Zona Escolar No. 66 de Educación Preescolar y Supervisión No. 52 de Educación Telesecundaria</t>
  </si>
  <si>
    <t>Supervisión Escolar No. 029 de Secundarias Generales</t>
  </si>
  <si>
    <t>Supervisiones Escolares No. 68 de Preescolar, 04 de Educacion Especial, 36 de Primaria Formal y Mesa Técnica de Secundarias Técnicas</t>
  </si>
  <si>
    <t>Unidad USAER de Educación Especial</t>
  </si>
  <si>
    <t>Supervisión Escolar No. 071 de Educación Primaria Clave 20FIZ0071B</t>
  </si>
  <si>
    <t>Supervisión No. 15 de Educación Preescolar</t>
  </si>
  <si>
    <t>Unidad de Educación Inicial y Preescolar</t>
  </si>
  <si>
    <t>Supervisión No. 14 de Educación Preescolar y Zona 33 de Escuelas Secundarias Técnicas 20FZT0033V</t>
  </si>
  <si>
    <t>Supervisión Escolar No. 14 de Escuelas Telescundarias</t>
  </si>
  <si>
    <t>Supervisión Escolar No. 14 de Educación Primaria Clave 20FIZ0014K</t>
  </si>
  <si>
    <t>Martínez Peralta Ninfa Gaudencia</t>
  </si>
  <si>
    <t>Supervisión No. 075 de Educación Preescolar</t>
  </si>
  <si>
    <t>Mora Karam Julia</t>
  </si>
  <si>
    <t>Morales López Maria de Los Angeles</t>
  </si>
  <si>
    <t>Supervisión Escolar No. 030 de Educación Física</t>
  </si>
  <si>
    <t>Torres López Ricardo Gonzalo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</si>
</sst>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color theme="1" tint="0.499984740745262"/>
      <name val="Arial"/>
      <family val="2"/>
    </font>
    <font>
      <sz val="11"/>
      <name val="Calibri"/>
      <family val="2"/>
      <scheme val="minor"/>
    </font>
    <font>
      <b/>
      <sz val="10"/>
      <color theme="1" tint="0.499984740745262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2" borderId="2" xfId="1" applyFont="1" applyFill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3" fontId="0" fillId="0" borderId="0" xfId="2" applyFont="1"/>
    <xf numFmtId="0" fontId="0" fillId="0" borderId="1" xfId="0" applyBorder="1" applyAlignment="1">
      <alignment vertical="center"/>
    </xf>
    <xf numFmtId="43" fontId="0" fillId="0" borderId="1" xfId="2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justify" vertical="center"/>
    </xf>
    <xf numFmtId="43" fontId="8" fillId="3" borderId="1" xfId="2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15" fontId="11" fillId="3" borderId="1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815902</xdr:colOff>
      <xdr:row>0</xdr:row>
      <xdr:rowOff>247650</xdr:rowOff>
    </xdr:from>
    <xdr:to>
      <xdr:col>3</xdr:col>
      <xdr:colOff>657224</xdr:colOff>
      <xdr:row>3</xdr:row>
      <xdr:rowOff>95250</xdr:rowOff>
    </xdr:to>
    <xdr:pic>
      <xdr:nvPicPr>
        <xdr:cNvPr id="8" name="7 Imagen" descr="Resultado de imagen para nuevos logos de gobierno oaxac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0278" b="730"/>
        <a:stretch/>
      </xdr:blipFill>
      <xdr:spPr bwMode="auto">
        <a:xfrm>
          <a:off x="996877" y="247650"/>
          <a:ext cx="1670122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52"/>
  <sheetViews>
    <sheetView showGridLines="0" tabSelected="1" topLeftCell="E1" zoomScale="110" zoomScaleNormal="110" workbookViewId="0">
      <selection activeCell="B1" sqref="B1:Q250"/>
    </sheetView>
  </sheetViews>
  <sheetFormatPr baseColWidth="10" defaultColWidth="10.88671875" defaultRowHeight="14.4" x14ac:dyDescent="0.3"/>
  <cols>
    <col min="1" max="1" width="2.6640625" style="2" customWidth="1"/>
    <col min="2" max="2" width="14.33203125" style="5" customWidth="1"/>
    <col min="3" max="3" width="13.109375" style="5" customWidth="1"/>
    <col min="4" max="4" width="16.44140625" style="5" customWidth="1"/>
    <col min="5" max="5" width="29.33203125" style="5" customWidth="1"/>
    <col min="6" max="6" width="13.88671875" style="5" bestFit="1" customWidth="1"/>
    <col min="7" max="7" width="11.6640625" style="5" customWidth="1"/>
    <col min="8" max="8" width="43.33203125" style="4" customWidth="1"/>
    <col min="9" max="9" width="40.44140625" style="5" customWidth="1"/>
    <col min="10" max="10" width="27.44140625" style="5" customWidth="1"/>
    <col min="11" max="11" width="14.109375" style="4" customWidth="1"/>
    <col min="12" max="12" width="13" style="4" customWidth="1"/>
    <col min="13" max="13" width="9.6640625" style="5" customWidth="1"/>
    <col min="14" max="14" width="13" style="4" customWidth="1"/>
    <col min="15" max="15" width="13.88671875" style="2" customWidth="1"/>
    <col min="16" max="16" width="15.44140625" style="5" customWidth="1"/>
    <col min="17" max="17" width="38.88671875" style="4" customWidth="1"/>
    <col min="18" max="16384" width="10.88671875" style="2"/>
  </cols>
  <sheetData>
    <row r="1" spans="2:19" ht="21.6" customHeight="1" x14ac:dyDescent="0.3">
      <c r="C1" s="6"/>
      <c r="D1" s="6"/>
      <c r="E1" s="6"/>
      <c r="F1" s="6"/>
      <c r="G1" s="6"/>
      <c r="H1" s="1"/>
      <c r="I1" s="9"/>
      <c r="J1" s="6"/>
      <c r="K1" s="8"/>
      <c r="L1" s="8"/>
      <c r="M1" s="6"/>
      <c r="N1" s="8"/>
      <c r="O1"/>
      <c r="P1" s="6"/>
    </row>
    <row r="2" spans="2:19" ht="30" customHeight="1" x14ac:dyDescent="0.3">
      <c r="B2" s="30" t="s">
        <v>16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9" x14ac:dyDescent="0.3">
      <c r="B3" s="7"/>
      <c r="C3" s="7"/>
      <c r="D3" s="7"/>
      <c r="E3" s="7"/>
      <c r="F3" s="7"/>
      <c r="G3" s="7"/>
    </row>
    <row r="4" spans="2:19" x14ac:dyDescent="0.3">
      <c r="B4" s="7"/>
      <c r="C4" s="7"/>
      <c r="D4" s="7"/>
      <c r="E4" s="7"/>
      <c r="F4" s="7"/>
      <c r="G4" s="7"/>
    </row>
    <row r="5" spans="2:19" x14ac:dyDescent="0.3">
      <c r="B5" s="7"/>
      <c r="C5" s="7"/>
      <c r="D5" s="7"/>
      <c r="E5" s="7"/>
      <c r="F5" s="7"/>
      <c r="G5" s="7"/>
    </row>
    <row r="6" spans="2:19" s="3" customFormat="1" ht="65.25" customHeight="1" x14ac:dyDescent="0.3">
      <c r="B6" s="11" t="s">
        <v>3</v>
      </c>
      <c r="C6" s="11" t="s">
        <v>5</v>
      </c>
      <c r="D6" s="11" t="s">
        <v>0</v>
      </c>
      <c r="E6" s="11" t="s">
        <v>9</v>
      </c>
      <c r="F6" s="11" t="s">
        <v>6</v>
      </c>
      <c r="G6" s="11" t="s">
        <v>7</v>
      </c>
      <c r="H6" s="11" t="s">
        <v>10</v>
      </c>
      <c r="I6" s="11" t="s">
        <v>11</v>
      </c>
      <c r="J6" s="11" t="s">
        <v>12</v>
      </c>
      <c r="K6" s="11" t="s">
        <v>13</v>
      </c>
      <c r="L6" s="11" t="s">
        <v>8</v>
      </c>
      <c r="M6" s="11" t="s">
        <v>1</v>
      </c>
      <c r="N6" s="11" t="s">
        <v>4</v>
      </c>
      <c r="O6" s="11" t="s">
        <v>14</v>
      </c>
      <c r="P6" s="11" t="s">
        <v>15</v>
      </c>
      <c r="Q6" s="11" t="s">
        <v>2</v>
      </c>
    </row>
    <row r="7" spans="2:19" s="4" customFormat="1" ht="30.6" x14ac:dyDescent="0.3">
      <c r="B7" s="19"/>
      <c r="C7" s="20"/>
      <c r="D7" s="19"/>
      <c r="E7" s="19" t="s">
        <v>17</v>
      </c>
      <c r="F7" s="20"/>
      <c r="G7" s="21"/>
      <c r="H7" s="22" t="s">
        <v>723</v>
      </c>
      <c r="I7" s="23"/>
      <c r="J7" s="24" t="s">
        <v>86</v>
      </c>
      <c r="K7" s="25">
        <f>25040*12</f>
        <v>300480</v>
      </c>
      <c r="L7" s="26">
        <v>411311</v>
      </c>
      <c r="M7" s="21">
        <v>2832</v>
      </c>
      <c r="N7" s="27">
        <v>43101</v>
      </c>
      <c r="O7" s="26" t="s">
        <v>68</v>
      </c>
      <c r="P7" s="27">
        <v>43465</v>
      </c>
      <c r="Q7" s="22" t="s">
        <v>726</v>
      </c>
      <c r="R7" s="28"/>
      <c r="S7" s="28"/>
    </row>
    <row r="8" spans="2:19" s="4" customFormat="1" ht="20.399999999999999" x14ac:dyDescent="0.3">
      <c r="B8" s="19"/>
      <c r="C8" s="19"/>
      <c r="D8" s="19"/>
      <c r="E8" s="19" t="s">
        <v>17</v>
      </c>
      <c r="F8" s="20"/>
      <c r="G8" s="21"/>
      <c r="H8" s="22" t="s">
        <v>724</v>
      </c>
      <c r="I8" s="23"/>
      <c r="J8" s="24" t="s">
        <v>58</v>
      </c>
      <c r="K8" s="25">
        <f>69600*10</f>
        <v>696000</v>
      </c>
      <c r="L8" s="26">
        <v>411311</v>
      </c>
      <c r="M8" s="21">
        <v>2833</v>
      </c>
      <c r="N8" s="27">
        <v>43101</v>
      </c>
      <c r="O8" s="26" t="s">
        <v>68</v>
      </c>
      <c r="P8" s="27">
        <v>43404</v>
      </c>
      <c r="Q8" s="22" t="s">
        <v>639</v>
      </c>
      <c r="R8" s="28"/>
      <c r="S8" s="28"/>
    </row>
    <row r="9" spans="2:19" s="4" customFormat="1" ht="20.399999999999999" x14ac:dyDescent="0.3">
      <c r="B9" s="19"/>
      <c r="C9" s="19"/>
      <c r="D9" s="19"/>
      <c r="E9" s="19" t="s">
        <v>17</v>
      </c>
      <c r="F9" s="20"/>
      <c r="G9" s="21"/>
      <c r="H9" s="22" t="s">
        <v>725</v>
      </c>
      <c r="I9" s="23"/>
      <c r="J9" s="24" t="s">
        <v>58</v>
      </c>
      <c r="K9" s="25">
        <f>41760*10</f>
        <v>417600</v>
      </c>
      <c r="L9" s="26">
        <v>411311</v>
      </c>
      <c r="M9" s="21">
        <v>2771</v>
      </c>
      <c r="N9" s="27">
        <v>43101</v>
      </c>
      <c r="O9" s="26" t="s">
        <v>68</v>
      </c>
      <c r="P9" s="27">
        <v>43403</v>
      </c>
      <c r="Q9" s="22" t="s">
        <v>633</v>
      </c>
      <c r="R9" s="28"/>
      <c r="S9" s="28"/>
    </row>
    <row r="10" spans="2:19" s="4" customFormat="1" ht="23.25" customHeight="1" x14ac:dyDescent="0.3">
      <c r="B10" s="19"/>
      <c r="C10" s="19"/>
      <c r="D10" s="19"/>
      <c r="E10" s="19" t="s">
        <v>17</v>
      </c>
      <c r="F10" s="20"/>
      <c r="G10" s="21"/>
      <c r="H10" s="22" t="s">
        <v>106</v>
      </c>
      <c r="I10" s="23"/>
      <c r="J10" s="24" t="s">
        <v>58</v>
      </c>
      <c r="K10" s="25">
        <f>74200*12</f>
        <v>890400</v>
      </c>
      <c r="L10" s="26">
        <v>411311</v>
      </c>
      <c r="M10" s="21">
        <v>2717</v>
      </c>
      <c r="N10" s="27">
        <v>43101</v>
      </c>
      <c r="O10" s="26" t="s">
        <v>68</v>
      </c>
      <c r="P10" s="27">
        <v>43465</v>
      </c>
      <c r="Q10" s="22" t="s">
        <v>634</v>
      </c>
      <c r="R10" s="28"/>
      <c r="S10" s="28"/>
    </row>
    <row r="11" spans="2:19" s="4" customFormat="1" ht="30.6" x14ac:dyDescent="0.3">
      <c r="B11" s="19"/>
      <c r="C11" s="19"/>
      <c r="D11" s="19"/>
      <c r="E11" s="19" t="s">
        <v>17</v>
      </c>
      <c r="F11" s="20"/>
      <c r="G11" s="21"/>
      <c r="H11" s="22" t="s">
        <v>107</v>
      </c>
      <c r="I11" s="23"/>
      <c r="J11" s="24" t="s">
        <v>69</v>
      </c>
      <c r="K11" s="25">
        <f>8374*12</f>
        <v>100488</v>
      </c>
      <c r="L11" s="26">
        <v>411311</v>
      </c>
      <c r="M11" s="21">
        <v>2732</v>
      </c>
      <c r="N11" s="27">
        <v>43101</v>
      </c>
      <c r="O11" s="26" t="s">
        <v>68</v>
      </c>
      <c r="P11" s="27">
        <v>43465</v>
      </c>
      <c r="Q11" s="22" t="s">
        <v>727</v>
      </c>
      <c r="R11" s="28"/>
      <c r="S11" s="28"/>
    </row>
    <row r="12" spans="2:19" s="4" customFormat="1" ht="20.399999999999999" x14ac:dyDescent="0.3">
      <c r="B12" s="19"/>
      <c r="C12" s="19"/>
      <c r="D12" s="19"/>
      <c r="E12" s="19" t="s">
        <v>17</v>
      </c>
      <c r="F12" s="20"/>
      <c r="G12" s="21"/>
      <c r="H12" s="22" t="s">
        <v>108</v>
      </c>
      <c r="I12" s="23"/>
      <c r="J12" s="24" t="s">
        <v>58</v>
      </c>
      <c r="K12" s="25">
        <f>10600*12</f>
        <v>127200</v>
      </c>
      <c r="L12" s="26">
        <v>411311</v>
      </c>
      <c r="M12" s="21">
        <v>2713</v>
      </c>
      <c r="N12" s="27">
        <v>43101</v>
      </c>
      <c r="O12" s="26" t="s">
        <v>68</v>
      </c>
      <c r="P12" s="27">
        <v>43465</v>
      </c>
      <c r="Q12" s="22" t="s">
        <v>635</v>
      </c>
      <c r="R12" s="28"/>
      <c r="S12" s="28"/>
    </row>
    <row r="13" spans="2:19" s="4" customFormat="1" ht="20.399999999999999" x14ac:dyDescent="0.3">
      <c r="B13" s="19"/>
      <c r="C13" s="19"/>
      <c r="D13" s="19"/>
      <c r="E13" s="19" t="s">
        <v>17</v>
      </c>
      <c r="F13" s="20"/>
      <c r="G13" s="21"/>
      <c r="H13" s="22" t="s">
        <v>108</v>
      </c>
      <c r="I13" s="23"/>
      <c r="J13" s="24" t="s">
        <v>58</v>
      </c>
      <c r="K13" s="25">
        <f>21200*6</f>
        <v>127200</v>
      </c>
      <c r="L13" s="26">
        <v>411311</v>
      </c>
      <c r="M13" s="21">
        <v>2720</v>
      </c>
      <c r="N13" s="27">
        <v>43101</v>
      </c>
      <c r="O13" s="26" t="s">
        <v>68</v>
      </c>
      <c r="P13" s="29" t="s">
        <v>62</v>
      </c>
      <c r="Q13" s="22" t="s">
        <v>636</v>
      </c>
      <c r="R13" s="28"/>
      <c r="S13" s="28"/>
    </row>
    <row r="14" spans="2:19" s="4" customFormat="1" ht="20.399999999999999" x14ac:dyDescent="0.3">
      <c r="B14" s="19"/>
      <c r="C14" s="19"/>
      <c r="D14" s="19"/>
      <c r="E14" s="19" t="s">
        <v>17</v>
      </c>
      <c r="F14" s="20"/>
      <c r="G14" s="21"/>
      <c r="H14" s="22" t="s">
        <v>109</v>
      </c>
      <c r="I14" s="23"/>
      <c r="J14" s="24" t="s">
        <v>70</v>
      </c>
      <c r="K14" s="25">
        <f>3180*12</f>
        <v>38160</v>
      </c>
      <c r="L14" s="26">
        <v>411311</v>
      </c>
      <c r="M14" s="21">
        <v>2834</v>
      </c>
      <c r="N14" s="27">
        <v>43101</v>
      </c>
      <c r="O14" s="26" t="s">
        <v>68</v>
      </c>
      <c r="P14" s="27">
        <v>43465</v>
      </c>
      <c r="Q14" s="22" t="s">
        <v>637</v>
      </c>
      <c r="R14" s="28"/>
      <c r="S14" s="28"/>
    </row>
    <row r="15" spans="2:19" s="4" customFormat="1" ht="20.399999999999999" x14ac:dyDescent="0.3">
      <c r="B15" s="19"/>
      <c r="C15" s="19"/>
      <c r="D15" s="19"/>
      <c r="E15" s="19" t="s">
        <v>17</v>
      </c>
      <c r="F15" s="20"/>
      <c r="G15" s="21"/>
      <c r="H15" s="22" t="s">
        <v>564</v>
      </c>
      <c r="I15" s="23"/>
      <c r="J15" s="24" t="s">
        <v>58</v>
      </c>
      <c r="K15" s="25">
        <f>53000*12</f>
        <v>636000</v>
      </c>
      <c r="L15" s="26">
        <v>411311</v>
      </c>
      <c r="M15" s="21">
        <v>2804</v>
      </c>
      <c r="N15" s="27">
        <v>43101</v>
      </c>
      <c r="O15" s="26" t="s">
        <v>68</v>
      </c>
      <c r="P15" s="27">
        <v>43465</v>
      </c>
      <c r="Q15" s="22" t="s">
        <v>638</v>
      </c>
      <c r="R15" s="28"/>
      <c r="S15" s="28"/>
    </row>
    <row r="16" spans="2:19" s="4" customFormat="1" ht="20.399999999999999" x14ac:dyDescent="0.3">
      <c r="B16" s="19"/>
      <c r="C16" s="19"/>
      <c r="D16" s="19"/>
      <c r="E16" s="19" t="s">
        <v>17</v>
      </c>
      <c r="F16" s="20"/>
      <c r="G16" s="21"/>
      <c r="H16" s="22" t="s">
        <v>18</v>
      </c>
      <c r="I16" s="23"/>
      <c r="J16" s="24" t="s">
        <v>58</v>
      </c>
      <c r="K16" s="25">
        <f>37100*12</f>
        <v>445200</v>
      </c>
      <c r="L16" s="26">
        <v>411311</v>
      </c>
      <c r="M16" s="21">
        <v>2842</v>
      </c>
      <c r="N16" s="27">
        <v>43101</v>
      </c>
      <c r="O16" s="26" t="s">
        <v>68</v>
      </c>
      <c r="P16" s="27">
        <v>43465</v>
      </c>
      <c r="Q16" s="22" t="s">
        <v>639</v>
      </c>
      <c r="R16" s="28"/>
      <c r="S16" s="28"/>
    </row>
    <row r="17" spans="2:19" s="4" customFormat="1" ht="20.399999999999999" x14ac:dyDescent="0.3">
      <c r="B17" s="19"/>
      <c r="C17" s="19"/>
      <c r="D17" s="19"/>
      <c r="E17" s="19" t="s">
        <v>17</v>
      </c>
      <c r="F17" s="20"/>
      <c r="G17" s="21"/>
      <c r="H17" s="22" t="s">
        <v>18</v>
      </c>
      <c r="I17" s="23"/>
      <c r="J17" s="24" t="s">
        <v>58</v>
      </c>
      <c r="K17" s="25">
        <f>37100*12</f>
        <v>445200</v>
      </c>
      <c r="L17" s="26">
        <v>411311</v>
      </c>
      <c r="M17" s="21">
        <v>2835</v>
      </c>
      <c r="N17" s="27">
        <v>43101</v>
      </c>
      <c r="O17" s="26" t="s">
        <v>68</v>
      </c>
      <c r="P17" s="27">
        <v>43465</v>
      </c>
      <c r="Q17" s="22" t="s">
        <v>636</v>
      </c>
      <c r="R17" s="28"/>
      <c r="S17" s="28"/>
    </row>
    <row r="18" spans="2:19" s="4" customFormat="1" ht="20.399999999999999" x14ac:dyDescent="0.3">
      <c r="B18" s="19"/>
      <c r="C18" s="19"/>
      <c r="D18" s="19"/>
      <c r="E18" s="19" t="s">
        <v>17</v>
      </c>
      <c r="F18" s="20"/>
      <c r="G18" s="21"/>
      <c r="H18" s="22" t="s">
        <v>18</v>
      </c>
      <c r="I18" s="23"/>
      <c r="J18" s="24" t="s">
        <v>58</v>
      </c>
      <c r="K18" s="25">
        <f>18550*12</f>
        <v>222600</v>
      </c>
      <c r="L18" s="26">
        <v>411311</v>
      </c>
      <c r="M18" s="21">
        <v>2836</v>
      </c>
      <c r="N18" s="27">
        <v>43101</v>
      </c>
      <c r="O18" s="26" t="s">
        <v>68</v>
      </c>
      <c r="P18" s="27">
        <v>43465</v>
      </c>
      <c r="Q18" s="22" t="s">
        <v>640</v>
      </c>
      <c r="R18" s="28"/>
      <c r="S18" s="28"/>
    </row>
    <row r="19" spans="2:19" s="4" customFormat="1" ht="20.399999999999999" x14ac:dyDescent="0.3">
      <c r="B19" s="19"/>
      <c r="C19" s="19"/>
      <c r="D19" s="19"/>
      <c r="E19" s="19" t="s">
        <v>17</v>
      </c>
      <c r="F19" s="20"/>
      <c r="G19" s="21"/>
      <c r="H19" s="22" t="s">
        <v>19</v>
      </c>
      <c r="I19" s="23"/>
      <c r="J19" s="24" t="s">
        <v>58</v>
      </c>
      <c r="K19" s="25">
        <f>6360*12</f>
        <v>76320</v>
      </c>
      <c r="L19" s="26">
        <v>411311</v>
      </c>
      <c r="M19" s="21">
        <v>2837</v>
      </c>
      <c r="N19" s="27">
        <v>43101</v>
      </c>
      <c r="O19" s="26" t="s">
        <v>68</v>
      </c>
      <c r="P19" s="27">
        <v>43465</v>
      </c>
      <c r="Q19" s="22" t="s">
        <v>641</v>
      </c>
      <c r="R19" s="28"/>
      <c r="S19" s="28"/>
    </row>
    <row r="20" spans="2:19" s="4" customFormat="1" ht="20.399999999999999" x14ac:dyDescent="0.3">
      <c r="B20" s="19"/>
      <c r="C20" s="19"/>
      <c r="D20" s="19"/>
      <c r="E20" s="19" t="s">
        <v>17</v>
      </c>
      <c r="F20" s="20"/>
      <c r="G20" s="21"/>
      <c r="H20" s="22" t="s">
        <v>110</v>
      </c>
      <c r="I20" s="23"/>
      <c r="J20" s="24" t="s">
        <v>58</v>
      </c>
      <c r="K20" s="25">
        <f>30000*4</f>
        <v>120000</v>
      </c>
      <c r="L20" s="26">
        <v>411311</v>
      </c>
      <c r="M20" s="21">
        <v>2954</v>
      </c>
      <c r="N20" s="27">
        <v>43344</v>
      </c>
      <c r="O20" s="26" t="s">
        <v>68</v>
      </c>
      <c r="P20" s="27">
        <v>43465</v>
      </c>
      <c r="Q20" s="22" t="s">
        <v>642</v>
      </c>
      <c r="R20" s="28"/>
      <c r="S20" s="28"/>
    </row>
    <row r="21" spans="2:19" s="4" customFormat="1" ht="20.399999999999999" x14ac:dyDescent="0.3">
      <c r="B21" s="19"/>
      <c r="C21" s="19"/>
      <c r="D21" s="19"/>
      <c r="E21" s="19" t="s">
        <v>17</v>
      </c>
      <c r="F21" s="20"/>
      <c r="G21" s="21"/>
      <c r="H21" s="22" t="s">
        <v>20</v>
      </c>
      <c r="I21" s="23"/>
      <c r="J21" s="24" t="s">
        <v>58</v>
      </c>
      <c r="K21" s="25">
        <f>7950*2</f>
        <v>15900</v>
      </c>
      <c r="L21" s="26">
        <v>411311</v>
      </c>
      <c r="M21" s="21">
        <v>2736</v>
      </c>
      <c r="N21" s="27">
        <v>43101</v>
      </c>
      <c r="O21" s="26" t="s">
        <v>68</v>
      </c>
      <c r="P21" s="27">
        <v>43159</v>
      </c>
      <c r="Q21" s="22" t="s">
        <v>643</v>
      </c>
      <c r="R21" s="28"/>
      <c r="S21" s="28"/>
    </row>
    <row r="22" spans="2:19" s="4" customFormat="1" ht="20.399999999999999" x14ac:dyDescent="0.3">
      <c r="B22" s="19"/>
      <c r="C22" s="19"/>
      <c r="D22" s="19"/>
      <c r="E22" s="19" t="s">
        <v>17</v>
      </c>
      <c r="F22" s="20"/>
      <c r="G22" s="21"/>
      <c r="H22" s="22" t="s">
        <v>111</v>
      </c>
      <c r="I22" s="23"/>
      <c r="J22" s="24" t="s">
        <v>71</v>
      </c>
      <c r="K22" s="25">
        <f>8047.94*12</f>
        <v>96575.28</v>
      </c>
      <c r="L22" s="26">
        <v>411311</v>
      </c>
      <c r="M22" s="21">
        <v>2739</v>
      </c>
      <c r="N22" s="27">
        <v>43101</v>
      </c>
      <c r="O22" s="26" t="s">
        <v>68</v>
      </c>
      <c r="P22" s="27">
        <v>43465</v>
      </c>
      <c r="Q22" s="22" t="s">
        <v>644</v>
      </c>
      <c r="R22" s="28"/>
      <c r="S22" s="28"/>
    </row>
    <row r="23" spans="2:19" s="4" customFormat="1" ht="20.399999999999999" x14ac:dyDescent="0.3">
      <c r="B23" s="19"/>
      <c r="C23" s="19"/>
      <c r="D23" s="19"/>
      <c r="E23" s="19" t="s">
        <v>17</v>
      </c>
      <c r="F23" s="20"/>
      <c r="G23" s="21"/>
      <c r="H23" s="22" t="s">
        <v>112</v>
      </c>
      <c r="I23" s="23"/>
      <c r="J23" s="24" t="s">
        <v>58</v>
      </c>
      <c r="K23" s="25">
        <f>29680*12</f>
        <v>356160</v>
      </c>
      <c r="L23" s="26">
        <v>411311</v>
      </c>
      <c r="M23" s="21">
        <v>2764</v>
      </c>
      <c r="N23" s="27">
        <v>43101</v>
      </c>
      <c r="O23" s="26" t="s">
        <v>68</v>
      </c>
      <c r="P23" s="27">
        <v>43465</v>
      </c>
      <c r="Q23" s="22" t="s">
        <v>645</v>
      </c>
      <c r="R23" s="28"/>
      <c r="S23" s="28"/>
    </row>
    <row r="24" spans="2:19" s="4" customFormat="1" ht="20.399999999999999" x14ac:dyDescent="0.3">
      <c r="B24" s="19"/>
      <c r="C24" s="19"/>
      <c r="D24" s="19"/>
      <c r="E24" s="19" t="s">
        <v>17</v>
      </c>
      <c r="F24" s="20"/>
      <c r="G24" s="21"/>
      <c r="H24" s="22" t="s">
        <v>21</v>
      </c>
      <c r="I24" s="23"/>
      <c r="J24" s="24" t="s">
        <v>72</v>
      </c>
      <c r="K24" s="25">
        <f>9422.22*12</f>
        <v>113066.63999999998</v>
      </c>
      <c r="L24" s="26">
        <v>411311</v>
      </c>
      <c r="M24" s="21">
        <v>2838</v>
      </c>
      <c r="N24" s="27">
        <v>43101</v>
      </c>
      <c r="O24" s="26" t="s">
        <v>68</v>
      </c>
      <c r="P24" s="27">
        <v>43465</v>
      </c>
      <c r="Q24" s="22" t="s">
        <v>646</v>
      </c>
      <c r="R24" s="28"/>
      <c r="S24" s="28"/>
    </row>
    <row r="25" spans="2:19" s="4" customFormat="1" ht="20.399999999999999" x14ac:dyDescent="0.3">
      <c r="B25" s="19"/>
      <c r="C25" s="19"/>
      <c r="D25" s="19"/>
      <c r="E25" s="19" t="s">
        <v>17</v>
      </c>
      <c r="F25" s="20"/>
      <c r="G25" s="21"/>
      <c r="H25" s="22" t="s">
        <v>113</v>
      </c>
      <c r="I25" s="23"/>
      <c r="J25" s="24" t="s">
        <v>58</v>
      </c>
      <c r="K25" s="25">
        <f>22260*12</f>
        <v>267120</v>
      </c>
      <c r="L25" s="26">
        <v>411311</v>
      </c>
      <c r="M25" s="21">
        <v>2770</v>
      </c>
      <c r="N25" s="27">
        <v>43101</v>
      </c>
      <c r="O25" s="26" t="s">
        <v>68</v>
      </c>
      <c r="P25" s="27">
        <v>43465</v>
      </c>
      <c r="Q25" s="22" t="s">
        <v>647</v>
      </c>
      <c r="R25" s="28"/>
      <c r="S25" s="28"/>
    </row>
    <row r="26" spans="2:19" s="4" customFormat="1" ht="20.399999999999999" x14ac:dyDescent="0.3">
      <c r="B26" s="19"/>
      <c r="C26" s="19"/>
      <c r="D26" s="19"/>
      <c r="E26" s="19" t="s">
        <v>17</v>
      </c>
      <c r="F26" s="20"/>
      <c r="G26" s="21"/>
      <c r="H26" s="22" t="s">
        <v>114</v>
      </c>
      <c r="I26" s="23"/>
      <c r="J26" s="24" t="s">
        <v>58</v>
      </c>
      <c r="K26" s="25">
        <f>69600*4</f>
        <v>278400</v>
      </c>
      <c r="L26" s="26">
        <v>411311</v>
      </c>
      <c r="M26" s="21">
        <v>2948</v>
      </c>
      <c r="N26" s="27">
        <v>43344</v>
      </c>
      <c r="O26" s="26" t="s">
        <v>68</v>
      </c>
      <c r="P26" s="27">
        <v>43465</v>
      </c>
      <c r="Q26" s="22" t="s">
        <v>648</v>
      </c>
      <c r="R26" s="28"/>
      <c r="S26" s="28"/>
    </row>
    <row r="27" spans="2:19" s="4" customFormat="1" ht="20.399999999999999" x14ac:dyDescent="0.3">
      <c r="B27" s="19"/>
      <c r="C27" s="19"/>
      <c r="D27" s="19"/>
      <c r="E27" s="19" t="s">
        <v>17</v>
      </c>
      <c r="F27" s="20"/>
      <c r="G27" s="21"/>
      <c r="H27" s="22" t="s">
        <v>115</v>
      </c>
      <c r="I27" s="23"/>
      <c r="J27" s="24" t="s">
        <v>73</v>
      </c>
      <c r="K27" s="25">
        <f>10600*5</f>
        <v>53000</v>
      </c>
      <c r="L27" s="26">
        <v>411311</v>
      </c>
      <c r="M27" s="21">
        <v>2839</v>
      </c>
      <c r="N27" s="27">
        <v>43101</v>
      </c>
      <c r="O27" s="26" t="s">
        <v>68</v>
      </c>
      <c r="P27" s="27">
        <v>43251</v>
      </c>
      <c r="Q27" s="22" t="s">
        <v>649</v>
      </c>
      <c r="R27" s="28"/>
      <c r="S27" s="28"/>
    </row>
    <row r="28" spans="2:19" s="4" customFormat="1" ht="20.399999999999999" x14ac:dyDescent="0.3">
      <c r="B28" s="19"/>
      <c r="C28" s="19"/>
      <c r="D28" s="19"/>
      <c r="E28" s="19" t="s">
        <v>17</v>
      </c>
      <c r="F28" s="20"/>
      <c r="G28" s="21"/>
      <c r="H28" s="22" t="s">
        <v>22</v>
      </c>
      <c r="I28" s="23"/>
      <c r="J28" s="24" t="s">
        <v>67</v>
      </c>
      <c r="K28" s="25">
        <f>4240*12</f>
        <v>50880</v>
      </c>
      <c r="L28" s="26">
        <v>411311</v>
      </c>
      <c r="M28" s="21">
        <v>2846</v>
      </c>
      <c r="N28" s="27">
        <v>43101</v>
      </c>
      <c r="O28" s="26" t="s">
        <v>68</v>
      </c>
      <c r="P28" s="27">
        <v>43465</v>
      </c>
      <c r="Q28" s="22" t="s">
        <v>650</v>
      </c>
      <c r="R28" s="28"/>
      <c r="S28" s="28"/>
    </row>
    <row r="29" spans="2:19" s="4" customFormat="1" ht="20.399999999999999" x14ac:dyDescent="0.3">
      <c r="B29" s="19"/>
      <c r="C29" s="19"/>
      <c r="D29" s="19"/>
      <c r="E29" s="19" t="s">
        <v>17</v>
      </c>
      <c r="F29" s="20"/>
      <c r="G29" s="21"/>
      <c r="H29" s="22" t="s">
        <v>116</v>
      </c>
      <c r="I29" s="23"/>
      <c r="J29" s="24" t="s">
        <v>58</v>
      </c>
      <c r="K29" s="25">
        <f>10600*12</f>
        <v>127200</v>
      </c>
      <c r="L29" s="26">
        <v>411311</v>
      </c>
      <c r="M29" s="21">
        <v>2762</v>
      </c>
      <c r="N29" s="27">
        <v>43101</v>
      </c>
      <c r="O29" s="26" t="s">
        <v>68</v>
      </c>
      <c r="P29" s="27">
        <v>43465</v>
      </c>
      <c r="Q29" s="22" t="s">
        <v>636</v>
      </c>
      <c r="R29" s="28"/>
      <c r="S29" s="28"/>
    </row>
    <row r="30" spans="2:19" s="4" customFormat="1" ht="20.399999999999999" x14ac:dyDescent="0.3">
      <c r="B30" s="19"/>
      <c r="C30" s="19"/>
      <c r="D30" s="19"/>
      <c r="E30" s="19" t="s">
        <v>17</v>
      </c>
      <c r="F30" s="20"/>
      <c r="G30" s="21"/>
      <c r="H30" s="22" t="s">
        <v>117</v>
      </c>
      <c r="I30" s="23"/>
      <c r="J30" s="24" t="s">
        <v>58</v>
      </c>
      <c r="K30" s="25">
        <f>116600*7</f>
        <v>816200</v>
      </c>
      <c r="L30" s="26">
        <v>411311</v>
      </c>
      <c r="M30" s="21">
        <v>2929</v>
      </c>
      <c r="N30" s="27">
        <v>43252</v>
      </c>
      <c r="O30" s="26" t="s">
        <v>68</v>
      </c>
      <c r="P30" s="27">
        <v>43465</v>
      </c>
      <c r="Q30" s="22" t="s">
        <v>54</v>
      </c>
      <c r="R30" s="28"/>
      <c r="S30" s="28"/>
    </row>
    <row r="31" spans="2:19" s="4" customFormat="1" ht="20.399999999999999" x14ac:dyDescent="0.3">
      <c r="B31" s="19"/>
      <c r="C31" s="19"/>
      <c r="D31" s="19"/>
      <c r="E31" s="19" t="s">
        <v>17</v>
      </c>
      <c r="F31" s="20"/>
      <c r="G31" s="21"/>
      <c r="H31" s="22" t="s">
        <v>23</v>
      </c>
      <c r="I31" s="23"/>
      <c r="J31" s="24" t="s">
        <v>57</v>
      </c>
      <c r="K31" s="25">
        <f>8113.79*12</f>
        <v>97365.48</v>
      </c>
      <c r="L31" s="26">
        <v>411311</v>
      </c>
      <c r="M31" s="21">
        <v>2760</v>
      </c>
      <c r="N31" s="27">
        <v>43101</v>
      </c>
      <c r="O31" s="26" t="s">
        <v>68</v>
      </c>
      <c r="P31" s="27">
        <v>43465</v>
      </c>
      <c r="Q31" s="22" t="s">
        <v>651</v>
      </c>
      <c r="R31" s="28"/>
      <c r="S31" s="28"/>
    </row>
    <row r="32" spans="2:19" s="4" customFormat="1" ht="30.6" x14ac:dyDescent="0.3">
      <c r="B32" s="19"/>
      <c r="C32" s="19"/>
      <c r="D32" s="19"/>
      <c r="E32" s="19" t="s">
        <v>17</v>
      </c>
      <c r="F32" s="20"/>
      <c r="G32" s="21"/>
      <c r="H32" s="22" t="s">
        <v>23</v>
      </c>
      <c r="I32" s="23"/>
      <c r="J32" s="24" t="s">
        <v>57</v>
      </c>
      <c r="K32" s="25">
        <f>16296.78*12</f>
        <v>195561.36000000002</v>
      </c>
      <c r="L32" s="26">
        <v>411311</v>
      </c>
      <c r="M32" s="21">
        <v>2761</v>
      </c>
      <c r="N32" s="27">
        <v>43101</v>
      </c>
      <c r="O32" s="26" t="s">
        <v>68</v>
      </c>
      <c r="P32" s="27">
        <v>43465</v>
      </c>
      <c r="Q32" s="22" t="s">
        <v>652</v>
      </c>
      <c r="R32" s="28"/>
      <c r="S32" s="28"/>
    </row>
    <row r="33" spans="2:19" s="4" customFormat="1" ht="20.399999999999999" x14ac:dyDescent="0.3">
      <c r="B33" s="19"/>
      <c r="C33" s="19"/>
      <c r="D33" s="19"/>
      <c r="E33" s="19" t="s">
        <v>17</v>
      </c>
      <c r="F33" s="20"/>
      <c r="G33" s="21"/>
      <c r="H33" s="22" t="s">
        <v>24</v>
      </c>
      <c r="I33" s="23"/>
      <c r="J33" s="24" t="s">
        <v>74</v>
      </c>
      <c r="K33" s="25">
        <f>3392*12</f>
        <v>40704</v>
      </c>
      <c r="L33" s="26">
        <v>411311</v>
      </c>
      <c r="M33" s="21">
        <v>2730</v>
      </c>
      <c r="N33" s="27">
        <v>43101</v>
      </c>
      <c r="O33" s="26" t="s">
        <v>68</v>
      </c>
      <c r="P33" s="27">
        <v>43465</v>
      </c>
      <c r="Q33" s="22" t="s">
        <v>653</v>
      </c>
      <c r="R33" s="28"/>
      <c r="S33" s="28"/>
    </row>
    <row r="34" spans="2:19" s="4" customFormat="1" ht="20.399999999999999" x14ac:dyDescent="0.3">
      <c r="B34" s="19"/>
      <c r="C34" s="19"/>
      <c r="D34" s="19"/>
      <c r="E34" s="19" t="s">
        <v>17</v>
      </c>
      <c r="F34" s="20"/>
      <c r="G34" s="21"/>
      <c r="H34" s="22" t="s">
        <v>118</v>
      </c>
      <c r="I34" s="23"/>
      <c r="J34" s="24" t="s">
        <v>58</v>
      </c>
      <c r="K34" s="25">
        <f>16960*6</f>
        <v>101760</v>
      </c>
      <c r="L34" s="26">
        <v>411311</v>
      </c>
      <c r="M34" s="21">
        <v>2752</v>
      </c>
      <c r="N34" s="27">
        <v>43101</v>
      </c>
      <c r="O34" s="26" t="s">
        <v>68</v>
      </c>
      <c r="P34" s="27">
        <v>43281</v>
      </c>
      <c r="Q34" s="22" t="s">
        <v>654</v>
      </c>
      <c r="R34" s="28"/>
      <c r="S34" s="28"/>
    </row>
    <row r="35" spans="2:19" s="4" customFormat="1" ht="20.399999999999999" x14ac:dyDescent="0.3">
      <c r="B35" s="19"/>
      <c r="C35" s="19"/>
      <c r="D35" s="19"/>
      <c r="E35" s="19" t="s">
        <v>17</v>
      </c>
      <c r="F35" s="20"/>
      <c r="G35" s="21"/>
      <c r="H35" s="22" t="s">
        <v>119</v>
      </c>
      <c r="I35" s="23"/>
      <c r="J35" s="24" t="s">
        <v>75</v>
      </c>
      <c r="K35" s="25">
        <f>10600*12</f>
        <v>127200</v>
      </c>
      <c r="L35" s="26">
        <v>411311</v>
      </c>
      <c r="M35" s="21">
        <v>2813</v>
      </c>
      <c r="N35" s="27">
        <v>43101</v>
      </c>
      <c r="O35" s="26" t="s">
        <v>68</v>
      </c>
      <c r="P35" s="27">
        <v>43465</v>
      </c>
      <c r="Q35" s="22" t="s">
        <v>633</v>
      </c>
      <c r="R35" s="28"/>
      <c r="S35" s="28"/>
    </row>
    <row r="36" spans="2:19" s="4" customFormat="1" ht="20.399999999999999" x14ac:dyDescent="0.3">
      <c r="B36" s="19"/>
      <c r="C36" s="19"/>
      <c r="D36" s="19"/>
      <c r="E36" s="19" t="s">
        <v>17</v>
      </c>
      <c r="F36" s="20"/>
      <c r="G36" s="21"/>
      <c r="H36" s="22" t="s">
        <v>25</v>
      </c>
      <c r="I36" s="23"/>
      <c r="J36" s="24" t="s">
        <v>76</v>
      </c>
      <c r="K36" s="25">
        <f>14840*12</f>
        <v>178080</v>
      </c>
      <c r="L36" s="26">
        <v>411311</v>
      </c>
      <c r="M36" s="21">
        <v>2815</v>
      </c>
      <c r="N36" s="27">
        <v>43101</v>
      </c>
      <c r="O36" s="26" t="s">
        <v>68</v>
      </c>
      <c r="P36" s="27">
        <v>43465</v>
      </c>
      <c r="Q36" s="22" t="s">
        <v>655</v>
      </c>
      <c r="R36" s="28"/>
      <c r="S36" s="28"/>
    </row>
    <row r="37" spans="2:19" s="4" customFormat="1" ht="20.399999999999999" x14ac:dyDescent="0.3">
      <c r="B37" s="19"/>
      <c r="C37" s="19"/>
      <c r="D37" s="19"/>
      <c r="E37" s="19" t="s">
        <v>17</v>
      </c>
      <c r="F37" s="20"/>
      <c r="G37" s="21"/>
      <c r="H37" s="22" t="s">
        <v>26</v>
      </c>
      <c r="I37" s="23"/>
      <c r="J37" s="24" t="s">
        <v>69</v>
      </c>
      <c r="K37" s="25">
        <f>19080*12</f>
        <v>228960</v>
      </c>
      <c r="L37" s="26">
        <v>411311</v>
      </c>
      <c r="M37" s="21">
        <v>2790</v>
      </c>
      <c r="N37" s="27">
        <v>43101</v>
      </c>
      <c r="O37" s="26" t="s">
        <v>68</v>
      </c>
      <c r="P37" s="27">
        <v>43465</v>
      </c>
      <c r="Q37" s="22" t="s">
        <v>633</v>
      </c>
      <c r="R37" s="28"/>
      <c r="S37" s="28"/>
    </row>
    <row r="38" spans="2:19" s="4" customFormat="1" ht="30.6" x14ac:dyDescent="0.3">
      <c r="B38" s="19"/>
      <c r="C38" s="19"/>
      <c r="D38" s="19"/>
      <c r="E38" s="19" t="s">
        <v>17</v>
      </c>
      <c r="F38" s="20"/>
      <c r="G38" s="21"/>
      <c r="H38" s="22" t="s">
        <v>120</v>
      </c>
      <c r="I38" s="23"/>
      <c r="J38" s="24" t="s">
        <v>86</v>
      </c>
      <c r="K38" s="25">
        <f>34787.78*12</f>
        <v>417453.36</v>
      </c>
      <c r="L38" s="26">
        <v>411311</v>
      </c>
      <c r="M38" s="21">
        <v>2868</v>
      </c>
      <c r="N38" s="27">
        <v>43101</v>
      </c>
      <c r="O38" s="26" t="s">
        <v>68</v>
      </c>
      <c r="P38" s="27">
        <v>43465</v>
      </c>
      <c r="Q38" s="22" t="s">
        <v>656</v>
      </c>
      <c r="R38" s="28"/>
      <c r="S38" s="28"/>
    </row>
    <row r="39" spans="2:19" s="4" customFormat="1" ht="20.399999999999999" x14ac:dyDescent="0.3">
      <c r="B39" s="19"/>
      <c r="C39" s="19"/>
      <c r="D39" s="19"/>
      <c r="E39" s="19" t="s">
        <v>17</v>
      </c>
      <c r="F39" s="20"/>
      <c r="G39" s="21"/>
      <c r="H39" s="22" t="s">
        <v>121</v>
      </c>
      <c r="I39" s="23"/>
      <c r="J39" s="24" t="s">
        <v>58</v>
      </c>
      <c r="K39" s="25">
        <f>21200*6</f>
        <v>127200</v>
      </c>
      <c r="L39" s="26">
        <v>411311</v>
      </c>
      <c r="M39" s="21">
        <v>2869</v>
      </c>
      <c r="N39" s="27">
        <v>43101</v>
      </c>
      <c r="O39" s="26" t="s">
        <v>68</v>
      </c>
      <c r="P39" s="27">
        <v>43281</v>
      </c>
      <c r="Q39" s="22" t="s">
        <v>657</v>
      </c>
      <c r="R39" s="28"/>
      <c r="S39" s="28"/>
    </row>
    <row r="40" spans="2:19" s="4" customFormat="1" ht="20.399999999999999" x14ac:dyDescent="0.3">
      <c r="B40" s="19"/>
      <c r="C40" s="19"/>
      <c r="D40" s="19"/>
      <c r="E40" s="19" t="s">
        <v>17</v>
      </c>
      <c r="F40" s="20"/>
      <c r="G40" s="21"/>
      <c r="H40" s="22" t="s">
        <v>122</v>
      </c>
      <c r="I40" s="23"/>
      <c r="J40" s="24" t="s">
        <v>73</v>
      </c>
      <c r="K40" s="25">
        <f>15900*10</f>
        <v>159000</v>
      </c>
      <c r="L40" s="26">
        <v>411311</v>
      </c>
      <c r="M40" s="21">
        <v>2858</v>
      </c>
      <c r="N40" s="29" t="s">
        <v>66</v>
      </c>
      <c r="O40" s="26" t="s">
        <v>68</v>
      </c>
      <c r="P40" s="27">
        <v>43465</v>
      </c>
      <c r="Q40" s="22" t="s">
        <v>658</v>
      </c>
      <c r="R40" s="28"/>
      <c r="S40" s="28"/>
    </row>
    <row r="41" spans="2:19" s="4" customFormat="1" ht="20.399999999999999" x14ac:dyDescent="0.3">
      <c r="B41" s="19"/>
      <c r="C41" s="19"/>
      <c r="D41" s="19"/>
      <c r="E41" s="19" t="s">
        <v>17</v>
      </c>
      <c r="F41" s="20"/>
      <c r="G41" s="21"/>
      <c r="H41" s="22" t="s">
        <v>123</v>
      </c>
      <c r="I41" s="23"/>
      <c r="J41" s="24" t="s">
        <v>59</v>
      </c>
      <c r="K41" s="25">
        <f>26500*12</f>
        <v>318000</v>
      </c>
      <c r="L41" s="26">
        <v>411311</v>
      </c>
      <c r="M41" s="21">
        <v>2742</v>
      </c>
      <c r="N41" s="27">
        <v>43101</v>
      </c>
      <c r="O41" s="26" t="s">
        <v>68</v>
      </c>
      <c r="P41" s="27">
        <v>43465</v>
      </c>
      <c r="Q41" s="22" t="s">
        <v>659</v>
      </c>
      <c r="R41" s="28"/>
      <c r="S41" s="28"/>
    </row>
    <row r="42" spans="2:19" s="4" customFormat="1" ht="20.399999999999999" x14ac:dyDescent="0.3">
      <c r="B42" s="19"/>
      <c r="C42" s="19"/>
      <c r="D42" s="19"/>
      <c r="E42" s="19" t="s">
        <v>17</v>
      </c>
      <c r="F42" s="20"/>
      <c r="G42" s="21"/>
      <c r="H42" s="22" t="s">
        <v>565</v>
      </c>
      <c r="I42" s="23"/>
      <c r="J42" s="24" t="s">
        <v>77</v>
      </c>
      <c r="K42" s="25">
        <f>2650*8</f>
        <v>21200</v>
      </c>
      <c r="L42" s="26">
        <v>411311</v>
      </c>
      <c r="M42" s="21">
        <v>2756</v>
      </c>
      <c r="N42" s="27">
        <v>43101</v>
      </c>
      <c r="O42" s="26" t="s">
        <v>68</v>
      </c>
      <c r="P42" s="27">
        <v>43342</v>
      </c>
      <c r="Q42" s="22" t="s">
        <v>55</v>
      </c>
      <c r="R42" s="28"/>
      <c r="S42" s="28"/>
    </row>
    <row r="43" spans="2:19" s="4" customFormat="1" ht="20.399999999999999" x14ac:dyDescent="0.3">
      <c r="B43" s="19"/>
      <c r="C43" s="19"/>
      <c r="D43" s="19"/>
      <c r="E43" s="19" t="s">
        <v>17</v>
      </c>
      <c r="F43" s="20"/>
      <c r="G43" s="21"/>
      <c r="H43" s="22" t="s">
        <v>566</v>
      </c>
      <c r="I43" s="23"/>
      <c r="J43" s="24" t="s">
        <v>78</v>
      </c>
      <c r="K43" s="25">
        <f>7540*12</f>
        <v>90480</v>
      </c>
      <c r="L43" s="26">
        <v>411311</v>
      </c>
      <c r="M43" s="21">
        <v>2927</v>
      </c>
      <c r="N43" s="27">
        <v>43101</v>
      </c>
      <c r="O43" s="26" t="s">
        <v>68</v>
      </c>
      <c r="P43" s="27">
        <v>43465</v>
      </c>
      <c r="Q43" s="22" t="s">
        <v>660</v>
      </c>
      <c r="R43" s="28"/>
      <c r="S43" s="28"/>
    </row>
    <row r="44" spans="2:19" s="4" customFormat="1" ht="20.399999999999999" x14ac:dyDescent="0.3">
      <c r="B44" s="19"/>
      <c r="C44" s="19"/>
      <c r="D44" s="19"/>
      <c r="E44" s="19" t="s">
        <v>17</v>
      </c>
      <c r="F44" s="20"/>
      <c r="G44" s="21"/>
      <c r="H44" s="22" t="s">
        <v>567</v>
      </c>
      <c r="I44" s="23"/>
      <c r="J44" s="24" t="s">
        <v>58</v>
      </c>
      <c r="K44" s="25">
        <f>19488*12</f>
        <v>233856</v>
      </c>
      <c r="L44" s="26">
        <v>411311</v>
      </c>
      <c r="M44" s="21">
        <v>2870</v>
      </c>
      <c r="N44" s="27">
        <v>43101</v>
      </c>
      <c r="O44" s="26" t="s">
        <v>68</v>
      </c>
      <c r="P44" s="27">
        <v>43465</v>
      </c>
      <c r="Q44" s="22" t="s">
        <v>661</v>
      </c>
      <c r="R44" s="28"/>
      <c r="S44" s="28"/>
    </row>
    <row r="45" spans="2:19" s="4" customFormat="1" ht="20.399999999999999" x14ac:dyDescent="0.3">
      <c r="B45" s="19"/>
      <c r="C45" s="19"/>
      <c r="D45" s="19"/>
      <c r="E45" s="19" t="s">
        <v>17</v>
      </c>
      <c r="F45" s="20"/>
      <c r="G45" s="21"/>
      <c r="H45" s="22" t="s">
        <v>568</v>
      </c>
      <c r="I45" s="23"/>
      <c r="J45" s="24" t="s">
        <v>58</v>
      </c>
      <c r="K45" s="25">
        <f>11660*12</f>
        <v>139920</v>
      </c>
      <c r="L45" s="26">
        <v>411311</v>
      </c>
      <c r="M45" s="21">
        <v>2864</v>
      </c>
      <c r="N45" s="27">
        <v>43101</v>
      </c>
      <c r="O45" s="26" t="s">
        <v>68</v>
      </c>
      <c r="P45" s="27">
        <v>43465</v>
      </c>
      <c r="Q45" s="22" t="s">
        <v>662</v>
      </c>
      <c r="R45" s="28"/>
      <c r="S45" s="28"/>
    </row>
    <row r="46" spans="2:19" s="4" customFormat="1" ht="20.399999999999999" x14ac:dyDescent="0.3">
      <c r="B46" s="19"/>
      <c r="C46" s="19"/>
      <c r="D46" s="19"/>
      <c r="E46" s="19" t="s">
        <v>17</v>
      </c>
      <c r="F46" s="20"/>
      <c r="G46" s="21"/>
      <c r="H46" s="22" t="s">
        <v>568</v>
      </c>
      <c r="I46" s="23"/>
      <c r="J46" s="24" t="s">
        <v>58</v>
      </c>
      <c r="K46" s="25">
        <f>15900*12</f>
        <v>190800</v>
      </c>
      <c r="L46" s="26">
        <v>411311</v>
      </c>
      <c r="M46" s="21">
        <v>2865</v>
      </c>
      <c r="N46" s="27">
        <v>43101</v>
      </c>
      <c r="O46" s="26" t="s">
        <v>68</v>
      </c>
      <c r="P46" s="27">
        <v>43465</v>
      </c>
      <c r="Q46" s="22" t="s">
        <v>663</v>
      </c>
      <c r="R46" s="28"/>
      <c r="S46" s="28"/>
    </row>
    <row r="47" spans="2:19" s="4" customFormat="1" ht="20.399999999999999" x14ac:dyDescent="0.3">
      <c r="B47" s="19"/>
      <c r="C47" s="19"/>
      <c r="D47" s="19"/>
      <c r="E47" s="19" t="s">
        <v>17</v>
      </c>
      <c r="F47" s="20"/>
      <c r="G47" s="21"/>
      <c r="H47" s="22" t="s">
        <v>568</v>
      </c>
      <c r="I47" s="23"/>
      <c r="J47" s="24" t="s">
        <v>58</v>
      </c>
      <c r="K47" s="25">
        <f>22260*12</f>
        <v>267120</v>
      </c>
      <c r="L47" s="26">
        <v>411311</v>
      </c>
      <c r="M47" s="21">
        <v>2863</v>
      </c>
      <c r="N47" s="27">
        <v>43101</v>
      </c>
      <c r="O47" s="26" t="s">
        <v>68</v>
      </c>
      <c r="P47" s="27">
        <v>43465</v>
      </c>
      <c r="Q47" s="22" t="s">
        <v>664</v>
      </c>
      <c r="R47" s="28"/>
      <c r="S47" s="28"/>
    </row>
    <row r="48" spans="2:19" s="4" customFormat="1" ht="20.399999999999999" x14ac:dyDescent="0.3">
      <c r="B48" s="19"/>
      <c r="C48" s="19"/>
      <c r="D48" s="19"/>
      <c r="E48" s="19" t="s">
        <v>17</v>
      </c>
      <c r="F48" s="20"/>
      <c r="G48" s="21"/>
      <c r="H48" s="22" t="s">
        <v>27</v>
      </c>
      <c r="I48" s="23"/>
      <c r="J48" s="24" t="s">
        <v>58</v>
      </c>
      <c r="K48" s="25">
        <f>63800*5</f>
        <v>319000</v>
      </c>
      <c r="L48" s="26">
        <v>411311</v>
      </c>
      <c r="M48" s="21">
        <v>2946</v>
      </c>
      <c r="N48" s="27">
        <v>43313</v>
      </c>
      <c r="O48" s="26" t="s">
        <v>68</v>
      </c>
      <c r="P48" s="27">
        <v>43465</v>
      </c>
      <c r="Q48" s="22" t="s">
        <v>665</v>
      </c>
      <c r="R48" s="28"/>
      <c r="S48" s="28"/>
    </row>
    <row r="49" spans="2:19" s="4" customFormat="1" ht="20.399999999999999" x14ac:dyDescent="0.3">
      <c r="B49" s="19"/>
      <c r="C49" s="19"/>
      <c r="D49" s="19"/>
      <c r="E49" s="19" t="s">
        <v>17</v>
      </c>
      <c r="F49" s="20"/>
      <c r="G49" s="21"/>
      <c r="H49" s="22" t="s">
        <v>569</v>
      </c>
      <c r="I49" s="23"/>
      <c r="J49" s="24" t="s">
        <v>58</v>
      </c>
      <c r="K49" s="25">
        <f>185600*9</f>
        <v>1670400</v>
      </c>
      <c r="L49" s="26">
        <v>411311</v>
      </c>
      <c r="M49" s="21">
        <v>2849</v>
      </c>
      <c r="N49" s="27">
        <v>43191</v>
      </c>
      <c r="O49" s="26" t="s">
        <v>68</v>
      </c>
      <c r="P49" s="27">
        <v>43465</v>
      </c>
      <c r="Q49" s="22" t="s">
        <v>658</v>
      </c>
      <c r="R49" s="28"/>
      <c r="S49" s="28"/>
    </row>
    <row r="50" spans="2:19" s="4" customFormat="1" ht="20.399999999999999" x14ac:dyDescent="0.3">
      <c r="B50" s="19"/>
      <c r="C50" s="19"/>
      <c r="D50" s="19"/>
      <c r="E50" s="19" t="s">
        <v>17</v>
      </c>
      <c r="F50" s="20"/>
      <c r="G50" s="21"/>
      <c r="H50" s="22" t="s">
        <v>570</v>
      </c>
      <c r="I50" s="23"/>
      <c r="J50" s="24" t="s">
        <v>58</v>
      </c>
      <c r="K50" s="25">
        <f>52200*9</f>
        <v>469800</v>
      </c>
      <c r="L50" s="26">
        <v>411311</v>
      </c>
      <c r="M50" s="21">
        <v>2951</v>
      </c>
      <c r="N50" s="27">
        <v>43191</v>
      </c>
      <c r="O50" s="26" t="s">
        <v>68</v>
      </c>
      <c r="P50" s="27">
        <v>43465</v>
      </c>
      <c r="Q50" s="22" t="s">
        <v>666</v>
      </c>
      <c r="R50" s="28"/>
      <c r="S50" s="28"/>
    </row>
    <row r="51" spans="2:19" s="4" customFormat="1" ht="30.6" x14ac:dyDescent="0.3">
      <c r="B51" s="19"/>
      <c r="C51" s="19"/>
      <c r="D51" s="19"/>
      <c r="E51" s="19" t="s">
        <v>17</v>
      </c>
      <c r="F51" s="20"/>
      <c r="G51" s="21"/>
      <c r="H51" s="22" t="s">
        <v>571</v>
      </c>
      <c r="I51" s="23"/>
      <c r="J51" s="24" t="s">
        <v>58</v>
      </c>
      <c r="K51" s="25">
        <f>23200*12</f>
        <v>278400</v>
      </c>
      <c r="L51" s="26">
        <v>411311</v>
      </c>
      <c r="M51" s="21">
        <v>2777</v>
      </c>
      <c r="N51" s="27">
        <v>43101</v>
      </c>
      <c r="O51" s="26" t="s">
        <v>68</v>
      </c>
      <c r="P51" s="27">
        <v>43465</v>
      </c>
      <c r="Q51" s="22" t="s">
        <v>667</v>
      </c>
      <c r="R51" s="28"/>
      <c r="S51" s="28"/>
    </row>
    <row r="52" spans="2:19" s="4" customFormat="1" ht="20.399999999999999" x14ac:dyDescent="0.3">
      <c r="B52" s="19"/>
      <c r="C52" s="19"/>
      <c r="D52" s="19"/>
      <c r="E52" s="19" t="s">
        <v>17</v>
      </c>
      <c r="F52" s="20"/>
      <c r="G52" s="21"/>
      <c r="H52" s="22" t="s">
        <v>572</v>
      </c>
      <c r="I52" s="23"/>
      <c r="J52" s="24" t="s">
        <v>58</v>
      </c>
      <c r="K52" s="25">
        <f>92800*6</f>
        <v>556800</v>
      </c>
      <c r="L52" s="26">
        <v>411311</v>
      </c>
      <c r="M52" s="21">
        <v>2945</v>
      </c>
      <c r="N52" s="27">
        <v>43282</v>
      </c>
      <c r="O52" s="26" t="s">
        <v>68</v>
      </c>
      <c r="P52" s="27">
        <v>43465</v>
      </c>
      <c r="Q52" s="22" t="s">
        <v>668</v>
      </c>
      <c r="R52" s="28"/>
      <c r="S52" s="28"/>
    </row>
    <row r="53" spans="2:19" s="4" customFormat="1" ht="20.399999999999999" x14ac:dyDescent="0.3">
      <c r="B53" s="19"/>
      <c r="C53" s="19"/>
      <c r="D53" s="19"/>
      <c r="E53" s="19" t="s">
        <v>17</v>
      </c>
      <c r="F53" s="20"/>
      <c r="G53" s="21"/>
      <c r="H53" s="22" t="s">
        <v>572</v>
      </c>
      <c r="I53" s="23"/>
      <c r="J53" s="24" t="s">
        <v>58</v>
      </c>
      <c r="K53" s="25">
        <f>75400*6</f>
        <v>452400</v>
      </c>
      <c r="L53" s="26">
        <v>411311</v>
      </c>
      <c r="M53" s="21">
        <v>2944</v>
      </c>
      <c r="N53" s="27">
        <v>43282</v>
      </c>
      <c r="O53" s="26" t="s">
        <v>68</v>
      </c>
      <c r="P53" s="27">
        <v>43465</v>
      </c>
      <c r="Q53" s="22" t="s">
        <v>669</v>
      </c>
      <c r="R53" s="28"/>
      <c r="S53" s="28"/>
    </row>
    <row r="54" spans="2:19" s="4" customFormat="1" ht="20.399999999999999" x14ac:dyDescent="0.3">
      <c r="B54" s="19"/>
      <c r="C54" s="19"/>
      <c r="D54" s="19"/>
      <c r="E54" s="19" t="s">
        <v>17</v>
      </c>
      <c r="F54" s="20"/>
      <c r="G54" s="21"/>
      <c r="H54" s="22" t="s">
        <v>573</v>
      </c>
      <c r="I54" s="23"/>
      <c r="J54" s="24" t="s">
        <v>73</v>
      </c>
      <c r="K54" s="25">
        <f>37100*9</f>
        <v>333900</v>
      </c>
      <c r="L54" s="26">
        <v>411311</v>
      </c>
      <c r="M54" s="21">
        <v>2848</v>
      </c>
      <c r="N54" s="27">
        <v>43191</v>
      </c>
      <c r="O54" s="26" t="s">
        <v>68</v>
      </c>
      <c r="P54" s="27">
        <v>43465</v>
      </c>
      <c r="Q54" s="22" t="s">
        <v>670</v>
      </c>
      <c r="R54" s="28"/>
      <c r="S54" s="28"/>
    </row>
    <row r="55" spans="2:19" s="4" customFormat="1" ht="20.399999999999999" x14ac:dyDescent="0.3">
      <c r="B55" s="19"/>
      <c r="C55" s="19"/>
      <c r="D55" s="19"/>
      <c r="E55" s="19" t="s">
        <v>17</v>
      </c>
      <c r="F55" s="20"/>
      <c r="G55" s="21"/>
      <c r="H55" s="22" t="s">
        <v>28</v>
      </c>
      <c r="I55" s="23"/>
      <c r="J55" s="24" t="s">
        <v>60</v>
      </c>
      <c r="K55" s="25">
        <f>12366.67*12</f>
        <v>148400.04</v>
      </c>
      <c r="L55" s="26">
        <v>411311</v>
      </c>
      <c r="M55" s="21">
        <v>2795</v>
      </c>
      <c r="N55" s="27">
        <v>43101</v>
      </c>
      <c r="O55" s="26" t="s">
        <v>68</v>
      </c>
      <c r="P55" s="27">
        <v>43465</v>
      </c>
      <c r="Q55" s="22" t="s">
        <v>671</v>
      </c>
      <c r="R55" s="28"/>
      <c r="S55" s="28"/>
    </row>
    <row r="56" spans="2:19" s="4" customFormat="1" ht="20.399999999999999" x14ac:dyDescent="0.3">
      <c r="B56" s="19"/>
      <c r="C56" s="19"/>
      <c r="D56" s="19"/>
      <c r="E56" s="19" t="s">
        <v>17</v>
      </c>
      <c r="F56" s="20"/>
      <c r="G56" s="21"/>
      <c r="H56" s="22" t="s">
        <v>29</v>
      </c>
      <c r="I56" s="23"/>
      <c r="J56" s="24" t="s">
        <v>58</v>
      </c>
      <c r="K56" s="25">
        <f>15534.48*3</f>
        <v>46603.44</v>
      </c>
      <c r="L56" s="26">
        <v>411311</v>
      </c>
      <c r="M56" s="21">
        <v>2844</v>
      </c>
      <c r="N56" s="27">
        <v>43101</v>
      </c>
      <c r="O56" s="26" t="s">
        <v>68</v>
      </c>
      <c r="P56" s="29" t="s">
        <v>63</v>
      </c>
      <c r="Q56" s="22" t="s">
        <v>672</v>
      </c>
      <c r="R56" s="28"/>
      <c r="S56" s="28"/>
    </row>
    <row r="57" spans="2:19" s="4" customFormat="1" ht="20.399999999999999" x14ac:dyDescent="0.3">
      <c r="B57" s="19"/>
      <c r="C57" s="19"/>
      <c r="D57" s="19"/>
      <c r="E57" s="19" t="s">
        <v>17</v>
      </c>
      <c r="F57" s="20"/>
      <c r="G57" s="21"/>
      <c r="H57" s="22" t="s">
        <v>30</v>
      </c>
      <c r="I57" s="23"/>
      <c r="J57" s="24" t="s">
        <v>79</v>
      </c>
      <c r="K57" s="25">
        <f>1669.5*12</f>
        <v>20034</v>
      </c>
      <c r="L57" s="26">
        <v>411311</v>
      </c>
      <c r="M57" s="21">
        <v>2749</v>
      </c>
      <c r="N57" s="27">
        <v>43101</v>
      </c>
      <c r="O57" s="26" t="s">
        <v>68</v>
      </c>
      <c r="P57" s="27">
        <v>43465</v>
      </c>
      <c r="Q57" s="22" t="s">
        <v>673</v>
      </c>
      <c r="R57" s="28"/>
      <c r="S57" s="28"/>
    </row>
    <row r="58" spans="2:19" s="4" customFormat="1" ht="20.399999999999999" x14ac:dyDescent="0.3">
      <c r="B58" s="19"/>
      <c r="C58" s="19"/>
      <c r="D58" s="19"/>
      <c r="E58" s="19" t="s">
        <v>17</v>
      </c>
      <c r="F58" s="20"/>
      <c r="G58" s="21"/>
      <c r="H58" s="22" t="s">
        <v>574</v>
      </c>
      <c r="I58" s="23"/>
      <c r="J58" s="24" t="s">
        <v>58</v>
      </c>
      <c r="K58" s="25">
        <f>7011.9*12</f>
        <v>84142.799999999988</v>
      </c>
      <c r="L58" s="26">
        <v>411311</v>
      </c>
      <c r="M58" s="21">
        <v>2745</v>
      </c>
      <c r="N58" s="27">
        <v>43101</v>
      </c>
      <c r="O58" s="26" t="s">
        <v>68</v>
      </c>
      <c r="P58" s="27">
        <v>43465</v>
      </c>
      <c r="Q58" s="22" t="s">
        <v>674</v>
      </c>
      <c r="R58" s="28"/>
      <c r="S58" s="28"/>
    </row>
    <row r="59" spans="2:19" s="4" customFormat="1" ht="20.399999999999999" x14ac:dyDescent="0.3">
      <c r="B59" s="19"/>
      <c r="C59" s="19"/>
      <c r="D59" s="19"/>
      <c r="E59" s="19" t="s">
        <v>17</v>
      </c>
      <c r="F59" s="20"/>
      <c r="G59" s="21"/>
      <c r="H59" s="22" t="s">
        <v>575</v>
      </c>
      <c r="I59" s="23"/>
      <c r="J59" s="24" t="s">
        <v>58</v>
      </c>
      <c r="K59" s="25">
        <f>3770.84*12</f>
        <v>45250.080000000002</v>
      </c>
      <c r="L59" s="26">
        <v>411311</v>
      </c>
      <c r="M59" s="21">
        <v>2871</v>
      </c>
      <c r="N59" s="27">
        <v>43101</v>
      </c>
      <c r="O59" s="26" t="s">
        <v>68</v>
      </c>
      <c r="P59" s="27">
        <v>43465</v>
      </c>
      <c r="Q59" s="22" t="s">
        <v>675</v>
      </c>
      <c r="R59" s="28"/>
      <c r="S59" s="28"/>
    </row>
    <row r="60" spans="2:19" s="4" customFormat="1" ht="20.399999999999999" x14ac:dyDescent="0.3">
      <c r="B60" s="19"/>
      <c r="C60" s="19"/>
      <c r="D60" s="19"/>
      <c r="E60" s="19" t="s">
        <v>17</v>
      </c>
      <c r="F60" s="20"/>
      <c r="G60" s="21"/>
      <c r="H60" s="22" t="s">
        <v>576</v>
      </c>
      <c r="I60" s="23"/>
      <c r="J60" s="24" t="s">
        <v>58</v>
      </c>
      <c r="K60" s="25">
        <f>42400*12</f>
        <v>508800</v>
      </c>
      <c r="L60" s="26">
        <v>411311</v>
      </c>
      <c r="M60" s="21">
        <v>2872</v>
      </c>
      <c r="N60" s="27">
        <v>43101</v>
      </c>
      <c r="O60" s="26" t="s">
        <v>68</v>
      </c>
      <c r="P60" s="27">
        <v>43465</v>
      </c>
      <c r="Q60" s="22" t="s">
        <v>676</v>
      </c>
      <c r="R60" s="28"/>
      <c r="S60" s="28"/>
    </row>
    <row r="61" spans="2:19" s="4" customFormat="1" ht="20.399999999999999" x14ac:dyDescent="0.3">
      <c r="B61" s="19"/>
      <c r="C61" s="19"/>
      <c r="D61" s="19"/>
      <c r="E61" s="19" t="s">
        <v>17</v>
      </c>
      <c r="F61" s="20"/>
      <c r="G61" s="21"/>
      <c r="H61" s="22" t="s">
        <v>577</v>
      </c>
      <c r="I61" s="23"/>
      <c r="J61" s="24" t="s">
        <v>80</v>
      </c>
      <c r="K61" s="25">
        <f>7066.67*12</f>
        <v>84800.040000000008</v>
      </c>
      <c r="L61" s="26">
        <v>411311</v>
      </c>
      <c r="M61" s="21">
        <v>2763</v>
      </c>
      <c r="N61" s="27">
        <v>43101</v>
      </c>
      <c r="O61" s="26" t="s">
        <v>68</v>
      </c>
      <c r="P61" s="27">
        <v>43465</v>
      </c>
      <c r="Q61" s="22" t="s">
        <v>677</v>
      </c>
      <c r="R61" s="28"/>
      <c r="S61" s="28"/>
    </row>
    <row r="62" spans="2:19" s="4" customFormat="1" ht="20.399999999999999" x14ac:dyDescent="0.3">
      <c r="B62" s="19"/>
      <c r="C62" s="19"/>
      <c r="D62" s="19"/>
      <c r="E62" s="19" t="s">
        <v>17</v>
      </c>
      <c r="F62" s="20"/>
      <c r="G62" s="21"/>
      <c r="H62" s="22" t="s">
        <v>578</v>
      </c>
      <c r="I62" s="23"/>
      <c r="J62" s="24" t="s">
        <v>58</v>
      </c>
      <c r="K62" s="25">
        <f>19433.33*12</f>
        <v>233199.96000000002</v>
      </c>
      <c r="L62" s="26">
        <v>411311</v>
      </c>
      <c r="M62" s="21">
        <v>2779</v>
      </c>
      <c r="N62" s="27">
        <v>43101</v>
      </c>
      <c r="O62" s="26" t="s">
        <v>68</v>
      </c>
      <c r="P62" s="27">
        <v>43465</v>
      </c>
      <c r="Q62" s="22" t="s">
        <v>678</v>
      </c>
      <c r="R62" s="28"/>
      <c r="S62" s="28"/>
    </row>
    <row r="63" spans="2:19" s="4" customFormat="1" ht="20.399999999999999" x14ac:dyDescent="0.3">
      <c r="B63" s="19"/>
      <c r="C63" s="19"/>
      <c r="D63" s="19"/>
      <c r="E63" s="19" t="s">
        <v>17</v>
      </c>
      <c r="F63" s="20"/>
      <c r="G63" s="21"/>
      <c r="H63" s="22" t="s">
        <v>579</v>
      </c>
      <c r="I63" s="23"/>
      <c r="J63" s="24" t="s">
        <v>58</v>
      </c>
      <c r="K63" s="25">
        <f>47700*12</f>
        <v>572400</v>
      </c>
      <c r="L63" s="26">
        <v>411311</v>
      </c>
      <c r="M63" s="21">
        <v>2796</v>
      </c>
      <c r="N63" s="27">
        <v>43101</v>
      </c>
      <c r="O63" s="26" t="s">
        <v>68</v>
      </c>
      <c r="P63" s="27">
        <v>43465</v>
      </c>
      <c r="Q63" s="22" t="s">
        <v>679</v>
      </c>
      <c r="R63" s="28"/>
      <c r="S63" s="28"/>
    </row>
    <row r="64" spans="2:19" s="4" customFormat="1" ht="20.399999999999999" x14ac:dyDescent="0.3">
      <c r="B64" s="19"/>
      <c r="C64" s="19"/>
      <c r="D64" s="19"/>
      <c r="E64" s="19" t="s">
        <v>17</v>
      </c>
      <c r="F64" s="20"/>
      <c r="G64" s="21"/>
      <c r="H64" s="22" t="s">
        <v>580</v>
      </c>
      <c r="I64" s="23"/>
      <c r="J64" s="24" t="s">
        <v>58</v>
      </c>
      <c r="K64" s="25">
        <f>21200*3</f>
        <v>63600</v>
      </c>
      <c r="L64" s="26">
        <v>411311</v>
      </c>
      <c r="M64" s="21">
        <v>2775</v>
      </c>
      <c r="N64" s="27">
        <v>43101</v>
      </c>
      <c r="O64" s="26" t="s">
        <v>68</v>
      </c>
      <c r="P64" s="29" t="s">
        <v>64</v>
      </c>
      <c r="Q64" s="22" t="s">
        <v>658</v>
      </c>
      <c r="R64" s="28"/>
      <c r="S64" s="28"/>
    </row>
    <row r="65" spans="2:19" s="4" customFormat="1" ht="20.399999999999999" x14ac:dyDescent="0.3">
      <c r="B65" s="19"/>
      <c r="C65" s="19"/>
      <c r="D65" s="19"/>
      <c r="E65" s="19" t="s">
        <v>17</v>
      </c>
      <c r="F65" s="20"/>
      <c r="G65" s="21"/>
      <c r="H65" s="22" t="s">
        <v>31</v>
      </c>
      <c r="I65" s="23"/>
      <c r="J65" s="24" t="s">
        <v>77</v>
      </c>
      <c r="K65" s="25">
        <f>10600*12</f>
        <v>127200</v>
      </c>
      <c r="L65" s="26">
        <v>411311</v>
      </c>
      <c r="M65" s="21">
        <v>2734</v>
      </c>
      <c r="N65" s="27">
        <v>43101</v>
      </c>
      <c r="O65" s="26" t="s">
        <v>68</v>
      </c>
      <c r="P65" s="27">
        <v>43465</v>
      </c>
      <c r="Q65" s="22" t="s">
        <v>680</v>
      </c>
      <c r="R65" s="28"/>
      <c r="S65" s="28"/>
    </row>
    <row r="66" spans="2:19" s="4" customFormat="1" ht="20.399999999999999" x14ac:dyDescent="0.3">
      <c r="B66" s="19"/>
      <c r="C66" s="19"/>
      <c r="D66" s="19"/>
      <c r="E66" s="19" t="s">
        <v>17</v>
      </c>
      <c r="F66" s="20"/>
      <c r="G66" s="21"/>
      <c r="H66" s="22" t="s">
        <v>32</v>
      </c>
      <c r="I66" s="23"/>
      <c r="J66" s="24" t="s">
        <v>58</v>
      </c>
      <c r="K66" s="25">
        <f>21200*4</f>
        <v>84800</v>
      </c>
      <c r="L66" s="26">
        <v>411311</v>
      </c>
      <c r="M66" s="21">
        <v>2950</v>
      </c>
      <c r="N66" s="27">
        <v>43344</v>
      </c>
      <c r="O66" s="26" t="s">
        <v>68</v>
      </c>
      <c r="P66" s="27">
        <v>43465</v>
      </c>
      <c r="Q66" s="22" t="s">
        <v>681</v>
      </c>
      <c r="R66" s="28"/>
      <c r="S66" s="28"/>
    </row>
    <row r="67" spans="2:19" s="4" customFormat="1" ht="20.399999999999999" x14ac:dyDescent="0.3">
      <c r="B67" s="19"/>
      <c r="C67" s="19"/>
      <c r="D67" s="19"/>
      <c r="E67" s="19" t="s">
        <v>17</v>
      </c>
      <c r="F67" s="20"/>
      <c r="G67" s="21"/>
      <c r="H67" s="22" t="s">
        <v>581</v>
      </c>
      <c r="I67" s="23"/>
      <c r="J67" s="24" t="s">
        <v>73</v>
      </c>
      <c r="K67" s="25">
        <f>4240*11</f>
        <v>46640</v>
      </c>
      <c r="L67" s="26">
        <v>411311</v>
      </c>
      <c r="M67" s="21">
        <v>2812</v>
      </c>
      <c r="N67" s="27">
        <v>43132</v>
      </c>
      <c r="O67" s="26" t="s">
        <v>68</v>
      </c>
      <c r="P67" s="27">
        <v>43465</v>
      </c>
      <c r="Q67" s="22" t="s">
        <v>682</v>
      </c>
      <c r="R67" s="28"/>
      <c r="S67" s="28"/>
    </row>
    <row r="68" spans="2:19" s="4" customFormat="1" ht="20.399999999999999" x14ac:dyDescent="0.3">
      <c r="B68" s="19"/>
      <c r="C68" s="19"/>
      <c r="D68" s="19"/>
      <c r="E68" s="19" t="s">
        <v>17</v>
      </c>
      <c r="F68" s="20"/>
      <c r="G68" s="21"/>
      <c r="H68" s="22" t="s">
        <v>582</v>
      </c>
      <c r="I68" s="23"/>
      <c r="J68" s="24" t="s">
        <v>57</v>
      </c>
      <c r="K68" s="25">
        <f>7345.8*12</f>
        <v>88149.6</v>
      </c>
      <c r="L68" s="26">
        <v>411311</v>
      </c>
      <c r="M68" s="21">
        <v>2778</v>
      </c>
      <c r="N68" s="27">
        <v>43101</v>
      </c>
      <c r="O68" s="26" t="s">
        <v>68</v>
      </c>
      <c r="P68" s="27">
        <v>43465</v>
      </c>
      <c r="Q68" s="22" t="s">
        <v>683</v>
      </c>
      <c r="R68" s="28"/>
      <c r="S68" s="28"/>
    </row>
    <row r="69" spans="2:19" s="4" customFormat="1" ht="20.399999999999999" x14ac:dyDescent="0.3">
      <c r="B69" s="19"/>
      <c r="C69" s="19"/>
      <c r="D69" s="19"/>
      <c r="E69" s="19" t="s">
        <v>17</v>
      </c>
      <c r="F69" s="20"/>
      <c r="G69" s="21"/>
      <c r="H69" s="22" t="s">
        <v>583</v>
      </c>
      <c r="I69" s="23"/>
      <c r="J69" s="24" t="s">
        <v>80</v>
      </c>
      <c r="K69" s="25">
        <f>4666.42*12</f>
        <v>55997.04</v>
      </c>
      <c r="L69" s="26">
        <v>411311</v>
      </c>
      <c r="M69" s="21">
        <v>2873</v>
      </c>
      <c r="N69" s="27">
        <v>43101</v>
      </c>
      <c r="O69" s="26" t="s">
        <v>68</v>
      </c>
      <c r="P69" s="27">
        <v>43465</v>
      </c>
      <c r="Q69" s="22" t="s">
        <v>684</v>
      </c>
      <c r="R69" s="28"/>
      <c r="S69" s="28"/>
    </row>
    <row r="70" spans="2:19" s="4" customFormat="1" ht="20.399999999999999" x14ac:dyDescent="0.3">
      <c r="B70" s="19"/>
      <c r="C70" s="19"/>
      <c r="D70" s="19"/>
      <c r="E70" s="19" t="s">
        <v>17</v>
      </c>
      <c r="F70" s="20"/>
      <c r="G70" s="21"/>
      <c r="H70" s="22" t="s">
        <v>33</v>
      </c>
      <c r="I70" s="23"/>
      <c r="J70" s="24" t="s">
        <v>58</v>
      </c>
      <c r="K70" s="25">
        <f>29000*3</f>
        <v>87000</v>
      </c>
      <c r="L70" s="26">
        <v>411311</v>
      </c>
      <c r="M70" s="21">
        <v>2956</v>
      </c>
      <c r="N70" s="27">
        <v>43374</v>
      </c>
      <c r="O70" s="26" t="s">
        <v>68</v>
      </c>
      <c r="P70" s="27">
        <v>43465</v>
      </c>
      <c r="Q70" s="22" t="s">
        <v>685</v>
      </c>
      <c r="R70" s="28"/>
      <c r="S70" s="28"/>
    </row>
    <row r="71" spans="2:19" s="4" customFormat="1" ht="20.399999999999999" x14ac:dyDescent="0.3">
      <c r="B71" s="19"/>
      <c r="C71" s="19"/>
      <c r="D71" s="19"/>
      <c r="E71" s="19" t="s">
        <v>17</v>
      </c>
      <c r="F71" s="20"/>
      <c r="G71" s="21"/>
      <c r="H71" s="22" t="s">
        <v>584</v>
      </c>
      <c r="I71" s="23"/>
      <c r="J71" s="24" t="s">
        <v>58</v>
      </c>
      <c r="K71" s="25">
        <f>17702*5</f>
        <v>88510</v>
      </c>
      <c r="L71" s="26">
        <v>411311</v>
      </c>
      <c r="M71" s="21">
        <v>2899</v>
      </c>
      <c r="N71" s="27">
        <v>43101</v>
      </c>
      <c r="O71" s="26" t="s">
        <v>68</v>
      </c>
      <c r="P71" s="27">
        <v>43251</v>
      </c>
      <c r="Q71" s="22" t="s">
        <v>685</v>
      </c>
      <c r="R71" s="28"/>
      <c r="S71" s="28"/>
    </row>
    <row r="72" spans="2:19" s="4" customFormat="1" ht="20.399999999999999" x14ac:dyDescent="0.3">
      <c r="B72" s="19"/>
      <c r="C72" s="19"/>
      <c r="D72" s="19"/>
      <c r="E72" s="19" t="s">
        <v>17</v>
      </c>
      <c r="F72" s="20"/>
      <c r="G72" s="21"/>
      <c r="H72" s="22" t="s">
        <v>34</v>
      </c>
      <c r="I72" s="23"/>
      <c r="J72" s="24" t="s">
        <v>81</v>
      </c>
      <c r="K72" s="25">
        <f>7950*12</f>
        <v>95400</v>
      </c>
      <c r="L72" s="26">
        <v>411311</v>
      </c>
      <c r="M72" s="21">
        <v>2750</v>
      </c>
      <c r="N72" s="27">
        <v>43101</v>
      </c>
      <c r="O72" s="26" t="s">
        <v>68</v>
      </c>
      <c r="P72" s="27">
        <v>43465</v>
      </c>
      <c r="Q72" s="22" t="s">
        <v>686</v>
      </c>
      <c r="R72" s="28"/>
      <c r="S72" s="28"/>
    </row>
    <row r="73" spans="2:19" s="4" customFormat="1" ht="20.399999999999999" x14ac:dyDescent="0.3">
      <c r="B73" s="19"/>
      <c r="C73" s="19"/>
      <c r="D73" s="19"/>
      <c r="E73" s="19" t="s">
        <v>17</v>
      </c>
      <c r="F73" s="20"/>
      <c r="G73" s="21"/>
      <c r="H73" s="22" t="s">
        <v>585</v>
      </c>
      <c r="I73" s="23"/>
      <c r="J73" s="24" t="s">
        <v>77</v>
      </c>
      <c r="K73" s="25">
        <f>2650*4</f>
        <v>10600</v>
      </c>
      <c r="L73" s="26">
        <v>411311</v>
      </c>
      <c r="M73" s="21">
        <v>2952</v>
      </c>
      <c r="N73" s="27">
        <v>43344</v>
      </c>
      <c r="O73" s="26" t="s">
        <v>68</v>
      </c>
      <c r="P73" s="27">
        <v>43465</v>
      </c>
      <c r="Q73" s="22" t="s">
        <v>687</v>
      </c>
      <c r="R73" s="28"/>
      <c r="S73" s="28"/>
    </row>
    <row r="74" spans="2:19" s="4" customFormat="1" ht="20.399999999999999" x14ac:dyDescent="0.3">
      <c r="B74" s="19"/>
      <c r="C74" s="19"/>
      <c r="D74" s="19"/>
      <c r="E74" s="19" t="s">
        <v>17</v>
      </c>
      <c r="F74" s="20"/>
      <c r="G74" s="21"/>
      <c r="H74" s="22" t="s">
        <v>586</v>
      </c>
      <c r="I74" s="23"/>
      <c r="J74" s="24" t="s">
        <v>58</v>
      </c>
      <c r="K74" s="25">
        <f>13780*12</f>
        <v>165360</v>
      </c>
      <c r="L74" s="26">
        <v>411311</v>
      </c>
      <c r="M74" s="21">
        <v>2743</v>
      </c>
      <c r="N74" s="27">
        <v>43101</v>
      </c>
      <c r="O74" s="26" t="s">
        <v>68</v>
      </c>
      <c r="P74" s="27">
        <v>43465</v>
      </c>
      <c r="Q74" s="22" t="s">
        <v>688</v>
      </c>
      <c r="R74" s="28"/>
      <c r="S74" s="28"/>
    </row>
    <row r="75" spans="2:19" s="4" customFormat="1" ht="20.399999999999999" x14ac:dyDescent="0.3">
      <c r="B75" s="19"/>
      <c r="C75" s="19"/>
      <c r="D75" s="19"/>
      <c r="E75" s="19" t="s">
        <v>17</v>
      </c>
      <c r="F75" s="20"/>
      <c r="G75" s="21"/>
      <c r="H75" s="22" t="s">
        <v>586</v>
      </c>
      <c r="I75" s="23"/>
      <c r="J75" s="24" t="s">
        <v>58</v>
      </c>
      <c r="K75" s="25">
        <f>26500*12</f>
        <v>318000</v>
      </c>
      <c r="L75" s="26">
        <v>411311</v>
      </c>
      <c r="M75" s="21">
        <v>2744</v>
      </c>
      <c r="N75" s="27">
        <v>43101</v>
      </c>
      <c r="O75" s="26" t="s">
        <v>68</v>
      </c>
      <c r="P75" s="27">
        <v>43465</v>
      </c>
      <c r="Q75" s="22" t="s">
        <v>689</v>
      </c>
      <c r="R75" s="28"/>
      <c r="S75" s="28"/>
    </row>
    <row r="76" spans="2:19" s="4" customFormat="1" ht="20.399999999999999" x14ac:dyDescent="0.3">
      <c r="B76" s="19"/>
      <c r="C76" s="19"/>
      <c r="D76" s="19"/>
      <c r="E76" s="19" t="s">
        <v>17</v>
      </c>
      <c r="F76" s="20"/>
      <c r="G76" s="21"/>
      <c r="H76" s="22" t="s">
        <v>587</v>
      </c>
      <c r="I76" s="23"/>
      <c r="J76" s="24" t="s">
        <v>77</v>
      </c>
      <c r="K76" s="25">
        <f>3080.36*12</f>
        <v>36964.32</v>
      </c>
      <c r="L76" s="26">
        <v>411311</v>
      </c>
      <c r="M76" s="21">
        <v>2874</v>
      </c>
      <c r="N76" s="27">
        <v>43101</v>
      </c>
      <c r="O76" s="26" t="s">
        <v>68</v>
      </c>
      <c r="P76" s="27">
        <v>43465</v>
      </c>
      <c r="Q76" s="22" t="s">
        <v>690</v>
      </c>
      <c r="R76" s="28"/>
      <c r="S76" s="28"/>
    </row>
    <row r="77" spans="2:19" s="4" customFormat="1" ht="20.399999999999999" x14ac:dyDescent="0.3">
      <c r="B77" s="19"/>
      <c r="C77" s="19"/>
      <c r="D77" s="19"/>
      <c r="E77" s="19" t="s">
        <v>17</v>
      </c>
      <c r="F77" s="20"/>
      <c r="G77" s="21"/>
      <c r="H77" s="22" t="s">
        <v>588</v>
      </c>
      <c r="I77" s="23"/>
      <c r="J77" s="24" t="s">
        <v>58</v>
      </c>
      <c r="K77" s="25">
        <f>26500*12</f>
        <v>318000</v>
      </c>
      <c r="L77" s="26">
        <v>411311</v>
      </c>
      <c r="M77" s="21">
        <v>2798</v>
      </c>
      <c r="N77" s="27">
        <v>43101</v>
      </c>
      <c r="O77" s="26" t="s">
        <v>68</v>
      </c>
      <c r="P77" s="27">
        <v>43465</v>
      </c>
      <c r="Q77" s="22" t="s">
        <v>633</v>
      </c>
      <c r="R77" s="28"/>
      <c r="S77" s="28"/>
    </row>
    <row r="78" spans="2:19" s="4" customFormat="1" ht="20.399999999999999" x14ac:dyDescent="0.3">
      <c r="B78" s="19"/>
      <c r="C78" s="19"/>
      <c r="D78" s="19"/>
      <c r="E78" s="19" t="s">
        <v>17</v>
      </c>
      <c r="F78" s="20"/>
      <c r="G78" s="21"/>
      <c r="H78" s="22" t="s">
        <v>589</v>
      </c>
      <c r="I78" s="23"/>
      <c r="J78" s="24" t="s">
        <v>58</v>
      </c>
      <c r="K78" s="25">
        <f>31800*12</f>
        <v>381600</v>
      </c>
      <c r="L78" s="26">
        <v>411311</v>
      </c>
      <c r="M78" s="21">
        <v>2769</v>
      </c>
      <c r="N78" s="27">
        <v>43101</v>
      </c>
      <c r="O78" s="26" t="s">
        <v>68</v>
      </c>
      <c r="P78" s="27">
        <v>43465</v>
      </c>
      <c r="Q78" s="22" t="s">
        <v>691</v>
      </c>
      <c r="R78" s="28"/>
      <c r="S78" s="28"/>
    </row>
    <row r="79" spans="2:19" s="4" customFormat="1" ht="20.399999999999999" x14ac:dyDescent="0.3">
      <c r="B79" s="19"/>
      <c r="C79" s="19"/>
      <c r="D79" s="19"/>
      <c r="E79" s="19" t="s">
        <v>17</v>
      </c>
      <c r="F79" s="20"/>
      <c r="G79" s="21"/>
      <c r="H79" s="22" t="s">
        <v>589</v>
      </c>
      <c r="I79" s="23"/>
      <c r="J79" s="24" t="s">
        <v>58</v>
      </c>
      <c r="K79" s="25">
        <f>29680*3</f>
        <v>89040</v>
      </c>
      <c r="L79" s="26">
        <v>411311</v>
      </c>
      <c r="M79" s="21">
        <v>2768</v>
      </c>
      <c r="N79" s="27">
        <v>43101</v>
      </c>
      <c r="O79" s="26" t="s">
        <v>68</v>
      </c>
      <c r="P79" s="29" t="s">
        <v>63</v>
      </c>
      <c r="Q79" s="22" t="s">
        <v>692</v>
      </c>
      <c r="R79" s="28"/>
      <c r="S79" s="28"/>
    </row>
    <row r="80" spans="2:19" s="4" customFormat="1" ht="20.399999999999999" x14ac:dyDescent="0.3">
      <c r="B80" s="19"/>
      <c r="C80" s="19"/>
      <c r="D80" s="19"/>
      <c r="E80" s="19" t="s">
        <v>17</v>
      </c>
      <c r="F80" s="20"/>
      <c r="G80" s="21"/>
      <c r="H80" s="22" t="s">
        <v>590</v>
      </c>
      <c r="I80" s="23"/>
      <c r="J80" s="24" t="s">
        <v>58</v>
      </c>
      <c r="K80" s="25">
        <f>48760*12</f>
        <v>585120</v>
      </c>
      <c r="L80" s="26">
        <v>411311</v>
      </c>
      <c r="M80" s="21">
        <v>2767</v>
      </c>
      <c r="N80" s="27">
        <v>43101</v>
      </c>
      <c r="O80" s="26" t="s">
        <v>68</v>
      </c>
      <c r="P80" s="27">
        <v>43465</v>
      </c>
      <c r="Q80" s="22" t="s">
        <v>693</v>
      </c>
      <c r="R80" s="28"/>
      <c r="S80" s="28"/>
    </row>
    <row r="81" spans="2:19" s="4" customFormat="1" ht="20.399999999999999" x14ac:dyDescent="0.3">
      <c r="B81" s="19"/>
      <c r="C81" s="19"/>
      <c r="D81" s="19"/>
      <c r="E81" s="19" t="s">
        <v>17</v>
      </c>
      <c r="F81" s="20"/>
      <c r="G81" s="21"/>
      <c r="H81" s="22" t="s">
        <v>590</v>
      </c>
      <c r="I81" s="23"/>
      <c r="J81" s="24" t="s">
        <v>58</v>
      </c>
      <c r="K81" s="25">
        <f>15900*8</f>
        <v>127200</v>
      </c>
      <c r="L81" s="26">
        <v>411311</v>
      </c>
      <c r="M81" s="21">
        <v>2766</v>
      </c>
      <c r="N81" s="27">
        <v>43101</v>
      </c>
      <c r="O81" s="26" t="s">
        <v>68</v>
      </c>
      <c r="P81" s="27">
        <v>43343</v>
      </c>
      <c r="Q81" s="22" t="s">
        <v>694</v>
      </c>
      <c r="R81" s="28"/>
      <c r="S81" s="28"/>
    </row>
    <row r="82" spans="2:19" s="4" customFormat="1" ht="20.399999999999999" x14ac:dyDescent="0.3">
      <c r="B82" s="19"/>
      <c r="C82" s="19"/>
      <c r="D82" s="19"/>
      <c r="E82" s="19" t="s">
        <v>17</v>
      </c>
      <c r="F82" s="20"/>
      <c r="G82" s="21"/>
      <c r="H82" s="22" t="s">
        <v>590</v>
      </c>
      <c r="I82" s="23"/>
      <c r="J82" s="24" t="s">
        <v>58</v>
      </c>
      <c r="K82" s="25">
        <f>33920*12</f>
        <v>407040</v>
      </c>
      <c r="L82" s="26">
        <v>411311</v>
      </c>
      <c r="M82" s="21">
        <v>2765</v>
      </c>
      <c r="N82" s="27">
        <v>43101</v>
      </c>
      <c r="O82" s="26" t="s">
        <v>68</v>
      </c>
      <c r="P82" s="27">
        <v>43465</v>
      </c>
      <c r="Q82" s="22" t="s">
        <v>695</v>
      </c>
      <c r="R82" s="28"/>
      <c r="S82" s="28"/>
    </row>
    <row r="83" spans="2:19" s="4" customFormat="1" ht="20.399999999999999" x14ac:dyDescent="0.3">
      <c r="B83" s="19"/>
      <c r="C83" s="19"/>
      <c r="D83" s="19"/>
      <c r="E83" s="19" t="s">
        <v>17</v>
      </c>
      <c r="F83" s="20"/>
      <c r="G83" s="21"/>
      <c r="H83" s="22" t="s">
        <v>591</v>
      </c>
      <c r="I83" s="23"/>
      <c r="J83" s="24" t="s">
        <v>58</v>
      </c>
      <c r="K83" s="25">
        <f>15900*12</f>
        <v>190800</v>
      </c>
      <c r="L83" s="26">
        <v>411311</v>
      </c>
      <c r="M83" s="21">
        <v>2875</v>
      </c>
      <c r="N83" s="27">
        <v>43101</v>
      </c>
      <c r="O83" s="26" t="s">
        <v>68</v>
      </c>
      <c r="P83" s="27">
        <v>43465</v>
      </c>
      <c r="Q83" s="22" t="s">
        <v>696</v>
      </c>
      <c r="R83" s="28"/>
      <c r="S83" s="28"/>
    </row>
    <row r="84" spans="2:19" s="4" customFormat="1" ht="20.399999999999999" x14ac:dyDescent="0.3">
      <c r="B84" s="19"/>
      <c r="C84" s="19"/>
      <c r="D84" s="19"/>
      <c r="E84" s="19" t="s">
        <v>17</v>
      </c>
      <c r="F84" s="20"/>
      <c r="G84" s="21"/>
      <c r="H84" s="22" t="s">
        <v>592</v>
      </c>
      <c r="I84" s="23"/>
      <c r="J84" s="24" t="s">
        <v>58</v>
      </c>
      <c r="K84" s="25">
        <f>63600*12</f>
        <v>763200</v>
      </c>
      <c r="L84" s="26">
        <v>411311</v>
      </c>
      <c r="M84" s="21">
        <v>2801</v>
      </c>
      <c r="N84" s="27">
        <v>43101</v>
      </c>
      <c r="O84" s="26" t="s">
        <v>68</v>
      </c>
      <c r="P84" s="27">
        <v>43465</v>
      </c>
      <c r="Q84" s="22" t="s">
        <v>639</v>
      </c>
      <c r="R84" s="28"/>
      <c r="S84" s="28"/>
    </row>
    <row r="85" spans="2:19" s="4" customFormat="1" ht="20.399999999999999" x14ac:dyDescent="0.3">
      <c r="B85" s="19"/>
      <c r="C85" s="19"/>
      <c r="D85" s="19"/>
      <c r="E85" s="19" t="s">
        <v>17</v>
      </c>
      <c r="F85" s="20"/>
      <c r="G85" s="21"/>
      <c r="H85" s="22" t="s">
        <v>592</v>
      </c>
      <c r="I85" s="23"/>
      <c r="J85" s="24" t="s">
        <v>58</v>
      </c>
      <c r="K85" s="25">
        <f>106000*12</f>
        <v>1272000</v>
      </c>
      <c r="L85" s="26">
        <v>411311</v>
      </c>
      <c r="M85" s="21">
        <v>2825</v>
      </c>
      <c r="N85" s="27">
        <v>43101</v>
      </c>
      <c r="O85" s="26" t="s">
        <v>68</v>
      </c>
      <c r="P85" s="27">
        <v>43465</v>
      </c>
      <c r="Q85" s="22" t="s">
        <v>53</v>
      </c>
      <c r="R85" s="28"/>
      <c r="S85" s="28"/>
    </row>
    <row r="86" spans="2:19" s="4" customFormat="1" ht="20.399999999999999" x14ac:dyDescent="0.3">
      <c r="B86" s="19"/>
      <c r="C86" s="19"/>
      <c r="D86" s="19"/>
      <c r="E86" s="19" t="s">
        <v>17</v>
      </c>
      <c r="F86" s="20"/>
      <c r="G86" s="21"/>
      <c r="H86" s="22" t="s">
        <v>35</v>
      </c>
      <c r="I86" s="23"/>
      <c r="J86" s="24" t="s">
        <v>61</v>
      </c>
      <c r="K86" s="25">
        <f>2968*12</f>
        <v>35616</v>
      </c>
      <c r="L86" s="26">
        <v>411311</v>
      </c>
      <c r="M86" s="21">
        <v>2855</v>
      </c>
      <c r="N86" s="27">
        <v>43101</v>
      </c>
      <c r="O86" s="26" t="s">
        <v>68</v>
      </c>
      <c r="P86" s="27">
        <v>43465</v>
      </c>
      <c r="Q86" s="22" t="s">
        <v>697</v>
      </c>
      <c r="R86" s="28"/>
      <c r="S86" s="28"/>
    </row>
    <row r="87" spans="2:19" s="4" customFormat="1" ht="20.399999999999999" x14ac:dyDescent="0.3">
      <c r="B87" s="19"/>
      <c r="C87" s="19"/>
      <c r="D87" s="19"/>
      <c r="E87" s="19" t="s">
        <v>17</v>
      </c>
      <c r="F87" s="20"/>
      <c r="G87" s="21"/>
      <c r="H87" s="22" t="s">
        <v>593</v>
      </c>
      <c r="I87" s="23"/>
      <c r="J87" s="24" t="s">
        <v>58</v>
      </c>
      <c r="K87" s="25">
        <f>34800*9</f>
        <v>313200</v>
      </c>
      <c r="L87" s="26">
        <v>411311</v>
      </c>
      <c r="M87" s="21">
        <v>2826</v>
      </c>
      <c r="N87" s="27">
        <v>43191</v>
      </c>
      <c r="O87" s="26" t="s">
        <v>68</v>
      </c>
      <c r="P87" s="27">
        <v>43465</v>
      </c>
      <c r="Q87" s="22" t="s">
        <v>698</v>
      </c>
      <c r="R87" s="28"/>
      <c r="S87" s="28"/>
    </row>
    <row r="88" spans="2:19" s="4" customFormat="1" ht="20.399999999999999" x14ac:dyDescent="0.3">
      <c r="B88" s="19"/>
      <c r="C88" s="19"/>
      <c r="D88" s="19"/>
      <c r="E88" s="19" t="s">
        <v>17</v>
      </c>
      <c r="F88" s="20"/>
      <c r="G88" s="21"/>
      <c r="H88" s="22" t="s">
        <v>594</v>
      </c>
      <c r="I88" s="23"/>
      <c r="J88" s="24" t="s">
        <v>58</v>
      </c>
      <c r="K88" s="25">
        <f>47700*12</f>
        <v>572400</v>
      </c>
      <c r="L88" s="26">
        <v>411311</v>
      </c>
      <c r="M88" s="21">
        <v>2759</v>
      </c>
      <c r="N88" s="27">
        <v>43101</v>
      </c>
      <c r="O88" s="26" t="s">
        <v>68</v>
      </c>
      <c r="P88" s="27">
        <v>43465</v>
      </c>
      <c r="Q88" s="22" t="s">
        <v>699</v>
      </c>
      <c r="R88" s="28"/>
      <c r="S88" s="28"/>
    </row>
    <row r="89" spans="2:19" s="4" customFormat="1" ht="20.399999999999999" x14ac:dyDescent="0.3">
      <c r="B89" s="19"/>
      <c r="C89" s="19"/>
      <c r="D89" s="19"/>
      <c r="E89" s="19" t="s">
        <v>17</v>
      </c>
      <c r="F89" s="20"/>
      <c r="G89" s="21"/>
      <c r="H89" s="22" t="s">
        <v>595</v>
      </c>
      <c r="I89" s="23"/>
      <c r="J89" s="24" t="s">
        <v>73</v>
      </c>
      <c r="K89" s="25">
        <f>9660.56*12</f>
        <v>115926.72</v>
      </c>
      <c r="L89" s="26">
        <v>411311</v>
      </c>
      <c r="M89" s="21">
        <v>2876</v>
      </c>
      <c r="N89" s="27">
        <v>43101</v>
      </c>
      <c r="O89" s="26" t="s">
        <v>68</v>
      </c>
      <c r="P89" s="27">
        <v>43465</v>
      </c>
      <c r="Q89" s="22" t="s">
        <v>700</v>
      </c>
      <c r="R89" s="28"/>
      <c r="S89" s="28"/>
    </row>
    <row r="90" spans="2:19" s="4" customFormat="1" ht="20.399999999999999" x14ac:dyDescent="0.3">
      <c r="B90" s="19"/>
      <c r="C90" s="19"/>
      <c r="D90" s="19"/>
      <c r="E90" s="19" t="s">
        <v>17</v>
      </c>
      <c r="F90" s="20"/>
      <c r="G90" s="21"/>
      <c r="H90" s="22" t="s">
        <v>596</v>
      </c>
      <c r="I90" s="23"/>
      <c r="J90" s="24" t="s">
        <v>58</v>
      </c>
      <c r="K90" s="25">
        <f>19080*5</f>
        <v>95400</v>
      </c>
      <c r="L90" s="26">
        <v>411311</v>
      </c>
      <c r="M90" s="21">
        <v>2936</v>
      </c>
      <c r="N90" s="27">
        <v>43101</v>
      </c>
      <c r="O90" s="26" t="s">
        <v>68</v>
      </c>
      <c r="P90" s="27">
        <v>43251</v>
      </c>
      <c r="Q90" s="22" t="s">
        <v>701</v>
      </c>
      <c r="R90" s="28"/>
      <c r="S90" s="28"/>
    </row>
    <row r="91" spans="2:19" s="4" customFormat="1" ht="20.399999999999999" x14ac:dyDescent="0.3">
      <c r="B91" s="19"/>
      <c r="C91" s="19"/>
      <c r="D91" s="19"/>
      <c r="E91" s="19" t="s">
        <v>17</v>
      </c>
      <c r="F91" s="20"/>
      <c r="G91" s="21"/>
      <c r="H91" s="22" t="s">
        <v>596</v>
      </c>
      <c r="I91" s="23"/>
      <c r="J91" s="24" t="s">
        <v>58</v>
      </c>
      <c r="K91" s="25">
        <f>19080*6</f>
        <v>114480</v>
      </c>
      <c r="L91" s="26">
        <v>411311</v>
      </c>
      <c r="M91" s="21">
        <v>2841</v>
      </c>
      <c r="N91" s="27">
        <v>43282</v>
      </c>
      <c r="O91" s="26" t="s">
        <v>68</v>
      </c>
      <c r="P91" s="27">
        <v>43465</v>
      </c>
      <c r="Q91" s="22" t="s">
        <v>702</v>
      </c>
      <c r="R91" s="28"/>
      <c r="S91" s="28"/>
    </row>
    <row r="92" spans="2:19" s="4" customFormat="1" ht="20.399999999999999" x14ac:dyDescent="0.3">
      <c r="B92" s="19"/>
      <c r="C92" s="19"/>
      <c r="D92" s="19"/>
      <c r="E92" s="19" t="s">
        <v>17</v>
      </c>
      <c r="F92" s="20"/>
      <c r="G92" s="21"/>
      <c r="H92" s="22" t="s">
        <v>597</v>
      </c>
      <c r="I92" s="23"/>
      <c r="J92" s="24" t="s">
        <v>82</v>
      </c>
      <c r="K92" s="25">
        <f>1590*12</f>
        <v>19080</v>
      </c>
      <c r="L92" s="26">
        <v>411311</v>
      </c>
      <c r="M92" s="21">
        <v>2781</v>
      </c>
      <c r="N92" s="27">
        <v>43101</v>
      </c>
      <c r="O92" s="26" t="s">
        <v>68</v>
      </c>
      <c r="P92" s="27">
        <v>43465</v>
      </c>
      <c r="Q92" s="22" t="s">
        <v>703</v>
      </c>
      <c r="R92" s="28"/>
      <c r="S92" s="28"/>
    </row>
    <row r="93" spans="2:19" s="4" customFormat="1" ht="20.399999999999999" x14ac:dyDescent="0.3">
      <c r="B93" s="19"/>
      <c r="C93" s="19"/>
      <c r="D93" s="19"/>
      <c r="E93" s="19" t="s">
        <v>17</v>
      </c>
      <c r="F93" s="20"/>
      <c r="G93" s="21"/>
      <c r="H93" s="22" t="s">
        <v>598</v>
      </c>
      <c r="I93" s="23"/>
      <c r="J93" s="24" t="s">
        <v>67</v>
      </c>
      <c r="K93" s="25">
        <f>13649.83*12</f>
        <v>163797.96</v>
      </c>
      <c r="L93" s="26">
        <v>411311</v>
      </c>
      <c r="M93" s="21">
        <v>2877</v>
      </c>
      <c r="N93" s="27">
        <v>43101</v>
      </c>
      <c r="O93" s="26" t="s">
        <v>68</v>
      </c>
      <c r="P93" s="27">
        <v>43465</v>
      </c>
      <c r="Q93" s="22" t="s">
        <v>704</v>
      </c>
      <c r="R93" s="28"/>
      <c r="S93" s="28"/>
    </row>
    <row r="94" spans="2:19" s="4" customFormat="1" ht="20.399999999999999" x14ac:dyDescent="0.3">
      <c r="B94" s="19"/>
      <c r="C94" s="19"/>
      <c r="D94" s="19"/>
      <c r="E94" s="19" t="s">
        <v>17</v>
      </c>
      <c r="F94" s="20"/>
      <c r="G94" s="21"/>
      <c r="H94" s="22" t="s">
        <v>599</v>
      </c>
      <c r="I94" s="23"/>
      <c r="J94" s="24" t="s">
        <v>58</v>
      </c>
      <c r="K94" s="25">
        <f>31800*7</f>
        <v>222600</v>
      </c>
      <c r="L94" s="26">
        <v>411311</v>
      </c>
      <c r="M94" s="21">
        <v>2740</v>
      </c>
      <c r="N94" s="27">
        <v>43101</v>
      </c>
      <c r="O94" s="26" t="s">
        <v>68</v>
      </c>
      <c r="P94" s="27">
        <v>43312</v>
      </c>
      <c r="Q94" s="22" t="s">
        <v>705</v>
      </c>
      <c r="R94" s="28"/>
      <c r="S94" s="28"/>
    </row>
    <row r="95" spans="2:19" s="4" customFormat="1" ht="20.399999999999999" x14ac:dyDescent="0.3">
      <c r="B95" s="19"/>
      <c r="C95" s="19"/>
      <c r="D95" s="19"/>
      <c r="E95" s="19" t="s">
        <v>17</v>
      </c>
      <c r="F95" s="20"/>
      <c r="G95" s="21"/>
      <c r="H95" s="22" t="s">
        <v>600</v>
      </c>
      <c r="I95" s="23"/>
      <c r="J95" s="24" t="s">
        <v>58</v>
      </c>
      <c r="K95" s="25">
        <f>38213*12</f>
        <v>458556</v>
      </c>
      <c r="L95" s="26">
        <v>411311</v>
      </c>
      <c r="M95" s="21">
        <v>2714</v>
      </c>
      <c r="N95" s="27">
        <v>43101</v>
      </c>
      <c r="O95" s="26" t="s">
        <v>68</v>
      </c>
      <c r="P95" s="27">
        <v>43465</v>
      </c>
      <c r="Q95" s="22" t="s">
        <v>639</v>
      </c>
      <c r="R95" s="28"/>
      <c r="S95" s="28"/>
    </row>
    <row r="96" spans="2:19" s="4" customFormat="1" ht="20.399999999999999" x14ac:dyDescent="0.3">
      <c r="B96" s="19"/>
      <c r="C96" s="19"/>
      <c r="D96" s="19"/>
      <c r="E96" s="19" t="s">
        <v>17</v>
      </c>
      <c r="F96" s="20"/>
      <c r="G96" s="21"/>
      <c r="H96" s="22" t="s">
        <v>601</v>
      </c>
      <c r="I96" s="23"/>
      <c r="J96" s="24" t="s">
        <v>83</v>
      </c>
      <c r="K96" s="25">
        <f>8692*7</f>
        <v>60844</v>
      </c>
      <c r="L96" s="26">
        <v>411311</v>
      </c>
      <c r="M96" s="21">
        <v>2939</v>
      </c>
      <c r="N96" s="27">
        <v>43282</v>
      </c>
      <c r="O96" s="26" t="s">
        <v>68</v>
      </c>
      <c r="P96" s="27">
        <v>43465</v>
      </c>
      <c r="Q96" s="22" t="s">
        <v>706</v>
      </c>
      <c r="R96" s="28"/>
      <c r="S96" s="28"/>
    </row>
    <row r="97" spans="2:19" s="4" customFormat="1" ht="20.399999999999999" x14ac:dyDescent="0.3">
      <c r="B97" s="19"/>
      <c r="C97" s="19"/>
      <c r="D97" s="19"/>
      <c r="E97" s="19" t="s">
        <v>17</v>
      </c>
      <c r="F97" s="20"/>
      <c r="G97" s="21"/>
      <c r="H97" s="22" t="s">
        <v>602</v>
      </c>
      <c r="I97" s="23"/>
      <c r="J97" s="24" t="s">
        <v>67</v>
      </c>
      <c r="K97" s="25">
        <f>4240*12</f>
        <v>50880</v>
      </c>
      <c r="L97" s="26">
        <v>411311</v>
      </c>
      <c r="M97" s="21">
        <v>2821</v>
      </c>
      <c r="N97" s="27">
        <v>43101</v>
      </c>
      <c r="O97" s="26" t="s">
        <v>68</v>
      </c>
      <c r="P97" s="27">
        <v>43465</v>
      </c>
      <c r="Q97" s="22" t="s">
        <v>707</v>
      </c>
      <c r="R97" s="28"/>
      <c r="S97" s="28"/>
    </row>
    <row r="98" spans="2:19" s="4" customFormat="1" ht="20.399999999999999" x14ac:dyDescent="0.3">
      <c r="B98" s="19"/>
      <c r="C98" s="19"/>
      <c r="D98" s="19"/>
      <c r="E98" s="19" t="s">
        <v>17</v>
      </c>
      <c r="F98" s="20"/>
      <c r="G98" s="21"/>
      <c r="H98" s="22" t="s">
        <v>603</v>
      </c>
      <c r="I98" s="23"/>
      <c r="J98" s="24" t="s">
        <v>84</v>
      </c>
      <c r="K98" s="25">
        <f>3710*12</f>
        <v>44520</v>
      </c>
      <c r="L98" s="26">
        <v>411311</v>
      </c>
      <c r="M98" s="21">
        <v>2878</v>
      </c>
      <c r="N98" s="27">
        <v>43101</v>
      </c>
      <c r="O98" s="26" t="s">
        <v>68</v>
      </c>
      <c r="P98" s="27">
        <v>43465</v>
      </c>
      <c r="Q98" s="22" t="s">
        <v>708</v>
      </c>
      <c r="R98" s="28"/>
      <c r="S98" s="28"/>
    </row>
    <row r="99" spans="2:19" s="4" customFormat="1" ht="20.399999999999999" x14ac:dyDescent="0.3">
      <c r="B99" s="19"/>
      <c r="C99" s="19"/>
      <c r="D99" s="19"/>
      <c r="E99" s="19" t="s">
        <v>17</v>
      </c>
      <c r="F99" s="20"/>
      <c r="G99" s="21"/>
      <c r="H99" s="22" t="s">
        <v>604</v>
      </c>
      <c r="I99" s="23"/>
      <c r="J99" s="24" t="s">
        <v>85</v>
      </c>
      <c r="K99" s="25">
        <f>3060.75*12</f>
        <v>36729</v>
      </c>
      <c r="L99" s="26">
        <v>411311</v>
      </c>
      <c r="M99" s="21">
        <v>2880</v>
      </c>
      <c r="N99" s="27">
        <v>43101</v>
      </c>
      <c r="O99" s="26" t="s">
        <v>68</v>
      </c>
      <c r="P99" s="27">
        <v>43465</v>
      </c>
      <c r="Q99" s="22" t="s">
        <v>709</v>
      </c>
      <c r="R99" s="28"/>
      <c r="S99" s="28"/>
    </row>
    <row r="100" spans="2:19" s="4" customFormat="1" ht="20.399999999999999" x14ac:dyDescent="0.3">
      <c r="B100" s="19"/>
      <c r="C100" s="19"/>
      <c r="D100" s="19"/>
      <c r="E100" s="19" t="s">
        <v>17</v>
      </c>
      <c r="F100" s="20"/>
      <c r="G100" s="21"/>
      <c r="H100" s="22" t="s">
        <v>604</v>
      </c>
      <c r="I100" s="23"/>
      <c r="J100" s="24" t="s">
        <v>85</v>
      </c>
      <c r="K100" s="25">
        <f>3060.75*12</f>
        <v>36729</v>
      </c>
      <c r="L100" s="26">
        <v>411311</v>
      </c>
      <c r="M100" s="21">
        <v>2881</v>
      </c>
      <c r="N100" s="27">
        <v>43101</v>
      </c>
      <c r="O100" s="26" t="s">
        <v>68</v>
      </c>
      <c r="P100" s="27">
        <v>43465</v>
      </c>
      <c r="Q100" s="22" t="s">
        <v>710</v>
      </c>
      <c r="R100" s="28"/>
      <c r="S100" s="28"/>
    </row>
    <row r="101" spans="2:19" s="4" customFormat="1" ht="20.399999999999999" x14ac:dyDescent="0.3">
      <c r="B101" s="19"/>
      <c r="C101" s="19"/>
      <c r="D101" s="19"/>
      <c r="E101" s="19" t="s">
        <v>17</v>
      </c>
      <c r="F101" s="20"/>
      <c r="G101" s="21"/>
      <c r="H101" s="22" t="s">
        <v>604</v>
      </c>
      <c r="I101" s="23"/>
      <c r="J101" s="24" t="s">
        <v>85</v>
      </c>
      <c r="K101" s="25">
        <f>2693.46*12</f>
        <v>32321.52</v>
      </c>
      <c r="L101" s="26">
        <v>411311</v>
      </c>
      <c r="M101" s="21">
        <v>2883</v>
      </c>
      <c r="N101" s="27">
        <v>43101</v>
      </c>
      <c r="O101" s="26" t="s">
        <v>68</v>
      </c>
      <c r="P101" s="27">
        <v>43465</v>
      </c>
      <c r="Q101" s="22" t="s">
        <v>711</v>
      </c>
      <c r="R101" s="28"/>
      <c r="S101" s="28"/>
    </row>
    <row r="102" spans="2:19" s="4" customFormat="1" ht="20.399999999999999" x14ac:dyDescent="0.3">
      <c r="B102" s="19"/>
      <c r="C102" s="19"/>
      <c r="D102" s="19"/>
      <c r="E102" s="19" t="s">
        <v>17</v>
      </c>
      <c r="F102" s="20"/>
      <c r="G102" s="21"/>
      <c r="H102" s="22" t="s">
        <v>604</v>
      </c>
      <c r="I102" s="23"/>
      <c r="J102" s="24" t="s">
        <v>85</v>
      </c>
      <c r="K102" s="25">
        <f>2693.46*12</f>
        <v>32321.52</v>
      </c>
      <c r="L102" s="26">
        <v>411311</v>
      </c>
      <c r="M102" s="21">
        <v>2879</v>
      </c>
      <c r="N102" s="27">
        <v>43101</v>
      </c>
      <c r="O102" s="26" t="s">
        <v>68</v>
      </c>
      <c r="P102" s="27">
        <v>43465</v>
      </c>
      <c r="Q102" s="22" t="s">
        <v>712</v>
      </c>
      <c r="R102" s="28"/>
      <c r="S102" s="28"/>
    </row>
    <row r="103" spans="2:19" s="4" customFormat="1" ht="20.399999999999999" x14ac:dyDescent="0.3">
      <c r="B103" s="19"/>
      <c r="C103" s="19"/>
      <c r="D103" s="19"/>
      <c r="E103" s="19" t="s">
        <v>17</v>
      </c>
      <c r="F103" s="20"/>
      <c r="G103" s="21"/>
      <c r="H103" s="22" t="s">
        <v>604</v>
      </c>
      <c r="I103" s="23"/>
      <c r="J103" s="24" t="s">
        <v>85</v>
      </c>
      <c r="K103" s="25">
        <f>5386.92*12</f>
        <v>64643.040000000001</v>
      </c>
      <c r="L103" s="26">
        <v>411311</v>
      </c>
      <c r="M103" s="21">
        <v>2882</v>
      </c>
      <c r="N103" s="27">
        <v>43101</v>
      </c>
      <c r="O103" s="26" t="s">
        <v>68</v>
      </c>
      <c r="P103" s="27">
        <v>43465</v>
      </c>
      <c r="Q103" s="22" t="s">
        <v>651</v>
      </c>
      <c r="R103" s="28"/>
      <c r="S103" s="28"/>
    </row>
    <row r="104" spans="2:19" s="4" customFormat="1" ht="20.399999999999999" x14ac:dyDescent="0.3">
      <c r="B104" s="19"/>
      <c r="C104" s="19"/>
      <c r="D104" s="19"/>
      <c r="E104" s="19" t="s">
        <v>17</v>
      </c>
      <c r="F104" s="20"/>
      <c r="G104" s="21"/>
      <c r="H104" s="22" t="s">
        <v>728</v>
      </c>
      <c r="I104" s="23"/>
      <c r="J104" s="24" t="s">
        <v>58</v>
      </c>
      <c r="K104" s="25">
        <f>93786*12</f>
        <v>1125432</v>
      </c>
      <c r="L104" s="26">
        <v>411311</v>
      </c>
      <c r="M104" s="21">
        <v>2885</v>
      </c>
      <c r="N104" s="27">
        <v>43101</v>
      </c>
      <c r="O104" s="26" t="s">
        <v>68</v>
      </c>
      <c r="P104" s="27">
        <v>43465</v>
      </c>
      <c r="Q104" s="22" t="s">
        <v>713</v>
      </c>
      <c r="R104" s="28"/>
      <c r="S104" s="28"/>
    </row>
    <row r="105" spans="2:19" s="4" customFormat="1" ht="20.399999999999999" x14ac:dyDescent="0.3">
      <c r="B105" s="19"/>
      <c r="C105" s="19"/>
      <c r="D105" s="19"/>
      <c r="E105" s="19" t="s">
        <v>17</v>
      </c>
      <c r="F105" s="20"/>
      <c r="G105" s="21"/>
      <c r="H105" s="22" t="s">
        <v>728</v>
      </c>
      <c r="I105" s="23"/>
      <c r="J105" s="24" t="s">
        <v>58</v>
      </c>
      <c r="K105" s="25">
        <f>29000*9</f>
        <v>261000</v>
      </c>
      <c r="L105" s="26">
        <v>411311</v>
      </c>
      <c r="M105" s="21">
        <v>2884</v>
      </c>
      <c r="N105" s="27">
        <v>43101</v>
      </c>
      <c r="O105" s="26" t="s">
        <v>68</v>
      </c>
      <c r="P105" s="29" t="s">
        <v>65</v>
      </c>
      <c r="Q105" s="22" t="s">
        <v>636</v>
      </c>
      <c r="R105" s="28"/>
      <c r="S105" s="28"/>
    </row>
    <row r="106" spans="2:19" s="4" customFormat="1" ht="20.399999999999999" x14ac:dyDescent="0.3">
      <c r="B106" s="19"/>
      <c r="C106" s="19"/>
      <c r="D106" s="19"/>
      <c r="E106" s="19" t="s">
        <v>17</v>
      </c>
      <c r="F106" s="20"/>
      <c r="G106" s="21"/>
      <c r="H106" s="22" t="s">
        <v>605</v>
      </c>
      <c r="I106" s="23"/>
      <c r="J106" s="24" t="s">
        <v>87</v>
      </c>
      <c r="K106" s="25">
        <f>4210.8*12</f>
        <v>50529.600000000006</v>
      </c>
      <c r="L106" s="26">
        <v>411311</v>
      </c>
      <c r="M106" s="21">
        <v>2886</v>
      </c>
      <c r="N106" s="27">
        <v>43101</v>
      </c>
      <c r="O106" s="26" t="s">
        <v>68</v>
      </c>
      <c r="P106" s="27">
        <v>43465</v>
      </c>
      <c r="Q106" s="22" t="s">
        <v>714</v>
      </c>
      <c r="R106" s="28"/>
      <c r="S106" s="28"/>
    </row>
    <row r="107" spans="2:19" s="4" customFormat="1" ht="20.399999999999999" x14ac:dyDescent="0.3">
      <c r="B107" s="19"/>
      <c r="C107" s="19"/>
      <c r="D107" s="19"/>
      <c r="E107" s="19" t="s">
        <v>17</v>
      </c>
      <c r="F107" s="20"/>
      <c r="G107" s="21"/>
      <c r="H107" s="22" t="s">
        <v>606</v>
      </c>
      <c r="I107" s="23"/>
      <c r="J107" s="24" t="s">
        <v>61</v>
      </c>
      <c r="K107" s="25">
        <f>46168*12</f>
        <v>554016</v>
      </c>
      <c r="L107" s="26">
        <v>411311</v>
      </c>
      <c r="M107" s="21">
        <v>2728</v>
      </c>
      <c r="N107" s="27">
        <v>43101</v>
      </c>
      <c r="O107" s="26" t="s">
        <v>68</v>
      </c>
      <c r="P107" s="27">
        <v>43465</v>
      </c>
      <c r="Q107" s="22" t="s">
        <v>715</v>
      </c>
      <c r="R107" s="28"/>
      <c r="S107" s="28"/>
    </row>
    <row r="108" spans="2:19" s="4" customFormat="1" ht="20.399999999999999" x14ac:dyDescent="0.3">
      <c r="B108" s="19"/>
      <c r="C108" s="19"/>
      <c r="D108" s="19"/>
      <c r="E108" s="19" t="s">
        <v>17</v>
      </c>
      <c r="F108" s="20"/>
      <c r="G108" s="21"/>
      <c r="H108" s="22" t="s">
        <v>606</v>
      </c>
      <c r="I108" s="23"/>
      <c r="J108" s="24" t="s">
        <v>61</v>
      </c>
      <c r="K108" s="25">
        <f>48905.6*12</f>
        <v>586867.19999999995</v>
      </c>
      <c r="L108" s="26">
        <v>411311</v>
      </c>
      <c r="M108" s="21">
        <v>2729</v>
      </c>
      <c r="N108" s="27">
        <v>43101</v>
      </c>
      <c r="O108" s="26" t="s">
        <v>68</v>
      </c>
      <c r="P108" s="27">
        <v>43465</v>
      </c>
      <c r="Q108" s="22" t="s">
        <v>715</v>
      </c>
      <c r="R108" s="28"/>
      <c r="S108" s="28"/>
    </row>
    <row r="109" spans="2:19" s="4" customFormat="1" ht="20.399999999999999" x14ac:dyDescent="0.3">
      <c r="B109" s="19"/>
      <c r="C109" s="19"/>
      <c r="D109" s="19"/>
      <c r="E109" s="19" t="s">
        <v>17</v>
      </c>
      <c r="F109" s="20"/>
      <c r="G109" s="21"/>
      <c r="H109" s="22" t="s">
        <v>607</v>
      </c>
      <c r="I109" s="23"/>
      <c r="J109" s="24" t="s">
        <v>78</v>
      </c>
      <c r="K109" s="25">
        <f>8833.4*12</f>
        <v>106000.79999999999</v>
      </c>
      <c r="L109" s="26">
        <v>411311</v>
      </c>
      <c r="M109" s="21">
        <v>2866</v>
      </c>
      <c r="N109" s="27">
        <v>43101</v>
      </c>
      <c r="O109" s="26" t="s">
        <v>68</v>
      </c>
      <c r="P109" s="27">
        <v>43465</v>
      </c>
      <c r="Q109" s="22" t="s">
        <v>716</v>
      </c>
      <c r="R109" s="28"/>
      <c r="S109" s="28"/>
    </row>
    <row r="110" spans="2:19" s="4" customFormat="1" ht="20.399999999999999" x14ac:dyDescent="0.3">
      <c r="B110" s="19"/>
      <c r="C110" s="19"/>
      <c r="D110" s="19"/>
      <c r="E110" s="19" t="s">
        <v>17</v>
      </c>
      <c r="F110" s="20"/>
      <c r="G110" s="21"/>
      <c r="H110" s="22" t="s">
        <v>608</v>
      </c>
      <c r="I110" s="23"/>
      <c r="J110" s="24" t="s">
        <v>85</v>
      </c>
      <c r="K110" s="25">
        <f>6360*12</f>
        <v>76320</v>
      </c>
      <c r="L110" s="26">
        <v>411311</v>
      </c>
      <c r="M110" s="21">
        <v>2887</v>
      </c>
      <c r="N110" s="27">
        <v>43101</v>
      </c>
      <c r="O110" s="26" t="s">
        <v>68</v>
      </c>
      <c r="P110" s="27">
        <v>43465</v>
      </c>
      <c r="Q110" s="22" t="s">
        <v>717</v>
      </c>
      <c r="R110" s="28"/>
      <c r="S110" s="28"/>
    </row>
    <row r="111" spans="2:19" s="4" customFormat="1" ht="20.399999999999999" x14ac:dyDescent="0.3">
      <c r="B111" s="19"/>
      <c r="C111" s="19"/>
      <c r="D111" s="19"/>
      <c r="E111" s="19" t="s">
        <v>17</v>
      </c>
      <c r="F111" s="20"/>
      <c r="G111" s="21"/>
      <c r="H111" s="22" t="s">
        <v>609</v>
      </c>
      <c r="I111" s="23"/>
      <c r="J111" s="24" t="s">
        <v>58</v>
      </c>
      <c r="K111" s="25">
        <f>44520*12</f>
        <v>534240</v>
      </c>
      <c r="L111" s="26">
        <v>411311</v>
      </c>
      <c r="M111" s="21">
        <v>2830</v>
      </c>
      <c r="N111" s="27">
        <v>43101</v>
      </c>
      <c r="O111" s="26" t="s">
        <v>68</v>
      </c>
      <c r="P111" s="27">
        <v>43465</v>
      </c>
      <c r="Q111" s="22" t="s">
        <v>718</v>
      </c>
      <c r="R111" s="28"/>
      <c r="S111" s="28"/>
    </row>
    <row r="112" spans="2:19" s="4" customFormat="1" ht="20.399999999999999" x14ac:dyDescent="0.3">
      <c r="B112" s="19"/>
      <c r="C112" s="19"/>
      <c r="D112" s="19"/>
      <c r="E112" s="19" t="s">
        <v>17</v>
      </c>
      <c r="F112" s="20"/>
      <c r="G112" s="21"/>
      <c r="H112" s="22" t="s">
        <v>610</v>
      </c>
      <c r="I112" s="23"/>
      <c r="J112" s="24" t="s">
        <v>58</v>
      </c>
      <c r="K112" s="25">
        <f>58300*12</f>
        <v>699600</v>
      </c>
      <c r="L112" s="26">
        <v>411311</v>
      </c>
      <c r="M112" s="21">
        <v>2799</v>
      </c>
      <c r="N112" s="27">
        <v>43101</v>
      </c>
      <c r="O112" s="26" t="s">
        <v>68</v>
      </c>
      <c r="P112" s="27">
        <v>43465</v>
      </c>
      <c r="Q112" s="22" t="s">
        <v>636</v>
      </c>
      <c r="R112" s="28"/>
      <c r="S112" s="28"/>
    </row>
    <row r="113" spans="2:19" s="4" customFormat="1" ht="20.399999999999999" x14ac:dyDescent="0.3">
      <c r="B113" s="19"/>
      <c r="C113" s="19"/>
      <c r="D113" s="19"/>
      <c r="E113" s="19" t="s">
        <v>17</v>
      </c>
      <c r="F113" s="20"/>
      <c r="G113" s="21"/>
      <c r="H113" s="22" t="s">
        <v>610</v>
      </c>
      <c r="I113" s="23"/>
      <c r="J113" s="24" t="s">
        <v>58</v>
      </c>
      <c r="K113" s="25">
        <f>53000*3</f>
        <v>159000</v>
      </c>
      <c r="L113" s="26">
        <v>411311</v>
      </c>
      <c r="M113" s="21">
        <v>2934</v>
      </c>
      <c r="N113" s="27">
        <v>43101</v>
      </c>
      <c r="O113" s="26" t="s">
        <v>68</v>
      </c>
      <c r="P113" s="29" t="s">
        <v>63</v>
      </c>
      <c r="Q113" s="22" t="s">
        <v>719</v>
      </c>
      <c r="R113" s="28"/>
      <c r="S113" s="28"/>
    </row>
    <row r="114" spans="2:19" s="4" customFormat="1" ht="20.399999999999999" x14ac:dyDescent="0.3">
      <c r="B114" s="19"/>
      <c r="C114" s="19"/>
      <c r="D114" s="19"/>
      <c r="E114" s="19" t="s">
        <v>17</v>
      </c>
      <c r="F114" s="20"/>
      <c r="G114" s="21"/>
      <c r="H114" s="22" t="s">
        <v>610</v>
      </c>
      <c r="I114" s="23"/>
      <c r="J114" s="24" t="s">
        <v>58</v>
      </c>
      <c r="K114" s="25">
        <f>53000*6</f>
        <v>318000</v>
      </c>
      <c r="L114" s="26">
        <v>411311</v>
      </c>
      <c r="M114" s="21">
        <v>2947</v>
      </c>
      <c r="N114" s="27">
        <v>43282</v>
      </c>
      <c r="O114" s="26" t="s">
        <v>68</v>
      </c>
      <c r="P114" s="27">
        <v>43465</v>
      </c>
      <c r="Q114" s="22" t="s">
        <v>720</v>
      </c>
      <c r="R114" s="28"/>
      <c r="S114" s="28"/>
    </row>
    <row r="115" spans="2:19" s="4" customFormat="1" ht="20.399999999999999" x14ac:dyDescent="0.3">
      <c r="B115" s="19"/>
      <c r="C115" s="19"/>
      <c r="D115" s="19"/>
      <c r="E115" s="19" t="s">
        <v>17</v>
      </c>
      <c r="F115" s="20"/>
      <c r="G115" s="21"/>
      <c r="H115" s="22" t="s">
        <v>610</v>
      </c>
      <c r="I115" s="23"/>
      <c r="J115" s="24" t="s">
        <v>58</v>
      </c>
      <c r="K115" s="25">
        <f>53000*6</f>
        <v>318000</v>
      </c>
      <c r="L115" s="26">
        <v>411311</v>
      </c>
      <c r="M115" s="21">
        <v>2831</v>
      </c>
      <c r="N115" s="27">
        <v>43282</v>
      </c>
      <c r="O115" s="26" t="s">
        <v>68</v>
      </c>
      <c r="P115" s="27">
        <v>43465</v>
      </c>
      <c r="Q115" s="22" t="s">
        <v>721</v>
      </c>
      <c r="R115" s="28"/>
      <c r="S115" s="28"/>
    </row>
    <row r="116" spans="2:19" s="4" customFormat="1" ht="20.399999999999999" x14ac:dyDescent="0.3">
      <c r="B116" s="19"/>
      <c r="C116" s="19"/>
      <c r="D116" s="19"/>
      <c r="E116" s="19" t="s">
        <v>17</v>
      </c>
      <c r="F116" s="20"/>
      <c r="G116" s="21"/>
      <c r="H116" s="22" t="s">
        <v>611</v>
      </c>
      <c r="I116" s="23"/>
      <c r="J116" s="24" t="s">
        <v>58</v>
      </c>
      <c r="K116" s="25">
        <f>9616.32*12</f>
        <v>115395.84</v>
      </c>
      <c r="L116" s="26">
        <v>411311</v>
      </c>
      <c r="M116" s="21">
        <v>2758</v>
      </c>
      <c r="N116" s="27">
        <v>43101</v>
      </c>
      <c r="O116" s="26" t="s">
        <v>68</v>
      </c>
      <c r="P116" s="27">
        <v>43465</v>
      </c>
      <c r="Q116" s="22" t="s">
        <v>722</v>
      </c>
      <c r="R116" s="28"/>
      <c r="S116" s="28"/>
    </row>
    <row r="117" spans="2:19" s="4" customFormat="1" ht="20.399999999999999" x14ac:dyDescent="0.3">
      <c r="B117" s="19"/>
      <c r="C117" s="19"/>
      <c r="D117" s="19"/>
      <c r="E117" s="19" t="s">
        <v>17</v>
      </c>
      <c r="F117" s="20"/>
      <c r="G117" s="21"/>
      <c r="H117" s="22" t="s">
        <v>612</v>
      </c>
      <c r="I117" s="23"/>
      <c r="J117" s="24" t="s">
        <v>58</v>
      </c>
      <c r="K117" s="25">
        <f>3180*6</f>
        <v>19080</v>
      </c>
      <c r="L117" s="26">
        <v>411311</v>
      </c>
      <c r="M117" s="21">
        <v>2942</v>
      </c>
      <c r="N117" s="27">
        <v>43282</v>
      </c>
      <c r="O117" s="26" t="s">
        <v>68</v>
      </c>
      <c r="P117" s="27">
        <v>43465</v>
      </c>
      <c r="Q117" s="22" t="s">
        <v>799</v>
      </c>
      <c r="R117" s="28"/>
      <c r="S117" s="28"/>
    </row>
    <row r="118" spans="2:19" s="4" customFormat="1" ht="20.399999999999999" x14ac:dyDescent="0.3">
      <c r="B118" s="19"/>
      <c r="C118" s="19"/>
      <c r="D118" s="19"/>
      <c r="E118" s="19" t="s">
        <v>17</v>
      </c>
      <c r="F118" s="20"/>
      <c r="G118" s="21"/>
      <c r="H118" s="22" t="s">
        <v>613</v>
      </c>
      <c r="I118" s="23"/>
      <c r="J118" s="24" t="s">
        <v>75</v>
      </c>
      <c r="K118" s="25">
        <f>8988.8*12</f>
        <v>107865.59999999999</v>
      </c>
      <c r="L118" s="26">
        <v>411311</v>
      </c>
      <c r="M118" s="21">
        <v>2792</v>
      </c>
      <c r="N118" s="27">
        <v>43101</v>
      </c>
      <c r="O118" s="26" t="s">
        <v>68</v>
      </c>
      <c r="P118" s="27">
        <v>43465</v>
      </c>
      <c r="Q118" s="22" t="s">
        <v>800</v>
      </c>
      <c r="R118" s="28"/>
      <c r="S118" s="28"/>
    </row>
    <row r="119" spans="2:19" s="4" customFormat="1" ht="20.399999999999999" x14ac:dyDescent="0.3">
      <c r="B119" s="19"/>
      <c r="C119" s="19"/>
      <c r="D119" s="19"/>
      <c r="E119" s="19" t="s">
        <v>17</v>
      </c>
      <c r="F119" s="20"/>
      <c r="G119" s="21"/>
      <c r="H119" s="22" t="s">
        <v>729</v>
      </c>
      <c r="I119" s="23"/>
      <c r="J119" s="24" t="s">
        <v>75</v>
      </c>
      <c r="K119" s="25">
        <f>12720*12</f>
        <v>152640</v>
      </c>
      <c r="L119" s="26">
        <v>411311</v>
      </c>
      <c r="M119" s="21">
        <v>2888</v>
      </c>
      <c r="N119" s="27">
        <v>43101</v>
      </c>
      <c r="O119" s="26" t="s">
        <v>68</v>
      </c>
      <c r="P119" s="27">
        <v>43465</v>
      </c>
      <c r="Q119" s="22" t="s">
        <v>801</v>
      </c>
      <c r="R119" s="28"/>
      <c r="S119" s="28"/>
    </row>
    <row r="120" spans="2:19" s="4" customFormat="1" ht="20.399999999999999" x14ac:dyDescent="0.3">
      <c r="B120" s="19"/>
      <c r="C120" s="19"/>
      <c r="D120" s="19"/>
      <c r="E120" s="19" t="s">
        <v>17</v>
      </c>
      <c r="F120" s="20"/>
      <c r="G120" s="21"/>
      <c r="H120" s="22" t="s">
        <v>614</v>
      </c>
      <c r="I120" s="23"/>
      <c r="J120" s="24" t="s">
        <v>88</v>
      </c>
      <c r="K120" s="25">
        <f>8414.28*12</f>
        <v>100971.36000000002</v>
      </c>
      <c r="L120" s="26">
        <v>411311</v>
      </c>
      <c r="M120" s="21">
        <v>2816</v>
      </c>
      <c r="N120" s="27">
        <v>43101</v>
      </c>
      <c r="O120" s="26" t="s">
        <v>68</v>
      </c>
      <c r="P120" s="27">
        <v>43465</v>
      </c>
      <c r="Q120" s="22" t="s">
        <v>802</v>
      </c>
      <c r="R120" s="28"/>
      <c r="S120" s="28"/>
    </row>
    <row r="121" spans="2:19" s="4" customFormat="1" ht="20.399999999999999" x14ac:dyDescent="0.3">
      <c r="B121" s="19"/>
      <c r="C121" s="19"/>
      <c r="D121" s="19"/>
      <c r="E121" s="19" t="s">
        <v>17</v>
      </c>
      <c r="F121" s="20"/>
      <c r="G121" s="21"/>
      <c r="H121" s="22" t="s">
        <v>615</v>
      </c>
      <c r="I121" s="23"/>
      <c r="J121" s="24" t="s">
        <v>58</v>
      </c>
      <c r="K121" s="25">
        <f>29680*12</f>
        <v>356160</v>
      </c>
      <c r="L121" s="26">
        <v>411311</v>
      </c>
      <c r="M121" s="21">
        <v>2731</v>
      </c>
      <c r="N121" s="27">
        <v>43101</v>
      </c>
      <c r="O121" s="26" t="s">
        <v>68</v>
      </c>
      <c r="P121" s="27">
        <v>43465</v>
      </c>
      <c r="Q121" s="22" t="s">
        <v>56</v>
      </c>
      <c r="R121" s="28"/>
      <c r="S121" s="28"/>
    </row>
    <row r="122" spans="2:19" s="4" customFormat="1" ht="20.399999999999999" x14ac:dyDescent="0.3">
      <c r="B122" s="19"/>
      <c r="C122" s="19"/>
      <c r="D122" s="19"/>
      <c r="E122" s="19" t="s">
        <v>17</v>
      </c>
      <c r="F122" s="20"/>
      <c r="G122" s="21"/>
      <c r="H122" s="22" t="s">
        <v>616</v>
      </c>
      <c r="I122" s="23"/>
      <c r="J122" s="24" t="s">
        <v>58</v>
      </c>
      <c r="K122" s="25">
        <f>208800*4</f>
        <v>835200</v>
      </c>
      <c r="L122" s="26">
        <v>411311</v>
      </c>
      <c r="M122" s="21">
        <v>2941</v>
      </c>
      <c r="N122" s="27">
        <v>43344</v>
      </c>
      <c r="O122" s="26" t="s">
        <v>68</v>
      </c>
      <c r="P122" s="27">
        <v>43465</v>
      </c>
      <c r="Q122" s="22" t="s">
        <v>803</v>
      </c>
      <c r="R122" s="28"/>
      <c r="S122" s="28"/>
    </row>
    <row r="123" spans="2:19" s="4" customFormat="1" ht="30.6" x14ac:dyDescent="0.3">
      <c r="B123" s="19"/>
      <c r="C123" s="19"/>
      <c r="D123" s="19"/>
      <c r="E123" s="19" t="s">
        <v>17</v>
      </c>
      <c r="F123" s="20"/>
      <c r="G123" s="21"/>
      <c r="H123" s="22" t="s">
        <v>617</v>
      </c>
      <c r="I123" s="23"/>
      <c r="J123" s="24" t="s">
        <v>58</v>
      </c>
      <c r="K123" s="25">
        <f>15900*6</f>
        <v>95400</v>
      </c>
      <c r="L123" s="26">
        <v>411311</v>
      </c>
      <c r="M123" s="21">
        <v>2937</v>
      </c>
      <c r="N123" s="27">
        <v>43101</v>
      </c>
      <c r="O123" s="26" t="s">
        <v>68</v>
      </c>
      <c r="P123" s="27">
        <v>43281</v>
      </c>
      <c r="Q123" s="22" t="s">
        <v>563</v>
      </c>
      <c r="R123" s="28"/>
      <c r="S123" s="28"/>
    </row>
    <row r="124" spans="2:19" s="4" customFormat="1" ht="20.399999999999999" x14ac:dyDescent="0.3">
      <c r="B124" s="19"/>
      <c r="C124" s="19"/>
      <c r="D124" s="19"/>
      <c r="E124" s="19" t="s">
        <v>17</v>
      </c>
      <c r="F124" s="20"/>
      <c r="G124" s="21"/>
      <c r="H124" s="22" t="s">
        <v>617</v>
      </c>
      <c r="I124" s="23"/>
      <c r="J124" s="24" t="s">
        <v>58</v>
      </c>
      <c r="K124" s="25">
        <f>7950*6</f>
        <v>47700</v>
      </c>
      <c r="L124" s="26">
        <v>411311</v>
      </c>
      <c r="M124" s="21">
        <v>2733</v>
      </c>
      <c r="N124" s="27">
        <v>43282</v>
      </c>
      <c r="O124" s="26" t="s">
        <v>68</v>
      </c>
      <c r="P124" s="27">
        <v>43465</v>
      </c>
      <c r="Q124" s="22" t="s">
        <v>804</v>
      </c>
      <c r="R124" s="28"/>
      <c r="S124" s="28"/>
    </row>
    <row r="125" spans="2:19" s="4" customFormat="1" ht="20.399999999999999" x14ac:dyDescent="0.3">
      <c r="B125" s="19"/>
      <c r="C125" s="19"/>
      <c r="D125" s="19"/>
      <c r="E125" s="19" t="s">
        <v>17</v>
      </c>
      <c r="F125" s="20"/>
      <c r="G125" s="21"/>
      <c r="H125" s="22" t="s">
        <v>618</v>
      </c>
      <c r="I125" s="23"/>
      <c r="J125" s="24" t="s">
        <v>58</v>
      </c>
      <c r="K125" s="25">
        <f>23200*12</f>
        <v>278400</v>
      </c>
      <c r="L125" s="26">
        <v>411311</v>
      </c>
      <c r="M125" s="21">
        <v>2794</v>
      </c>
      <c r="N125" s="27">
        <v>43101</v>
      </c>
      <c r="O125" s="26" t="s">
        <v>68</v>
      </c>
      <c r="P125" s="27">
        <v>43465</v>
      </c>
      <c r="Q125" s="22" t="s">
        <v>805</v>
      </c>
      <c r="R125" s="28"/>
      <c r="S125" s="28"/>
    </row>
    <row r="126" spans="2:19" s="4" customFormat="1" ht="30.6" x14ac:dyDescent="0.3">
      <c r="B126" s="19"/>
      <c r="C126" s="19"/>
      <c r="D126" s="19"/>
      <c r="E126" s="19" t="s">
        <v>17</v>
      </c>
      <c r="F126" s="20"/>
      <c r="G126" s="21"/>
      <c r="H126" s="22" t="s">
        <v>619</v>
      </c>
      <c r="I126" s="23"/>
      <c r="J126" s="24" t="s">
        <v>58</v>
      </c>
      <c r="K126" s="25">
        <f>110000*12</f>
        <v>1320000</v>
      </c>
      <c r="L126" s="26">
        <v>411311</v>
      </c>
      <c r="M126" s="21">
        <v>2788</v>
      </c>
      <c r="N126" s="27">
        <v>43101</v>
      </c>
      <c r="O126" s="26" t="s">
        <v>68</v>
      </c>
      <c r="P126" s="27">
        <v>43465</v>
      </c>
      <c r="Q126" s="22" t="s">
        <v>806</v>
      </c>
      <c r="R126" s="28"/>
      <c r="S126" s="28"/>
    </row>
    <row r="127" spans="2:19" s="4" customFormat="1" ht="20.399999999999999" x14ac:dyDescent="0.3">
      <c r="B127" s="19"/>
      <c r="C127" s="19"/>
      <c r="D127" s="19"/>
      <c r="E127" s="19" t="s">
        <v>17</v>
      </c>
      <c r="F127" s="20"/>
      <c r="G127" s="21"/>
      <c r="H127" s="22" t="s">
        <v>619</v>
      </c>
      <c r="I127" s="23"/>
      <c r="J127" s="24" t="s">
        <v>58</v>
      </c>
      <c r="K127" s="25">
        <f>44080*4</f>
        <v>176320</v>
      </c>
      <c r="L127" s="26">
        <v>411311</v>
      </c>
      <c r="M127" s="21">
        <v>2787</v>
      </c>
      <c r="N127" s="27">
        <v>43101</v>
      </c>
      <c r="O127" s="26" t="s">
        <v>68</v>
      </c>
      <c r="P127" s="27">
        <v>43220</v>
      </c>
      <c r="Q127" s="22" t="s">
        <v>668</v>
      </c>
      <c r="R127" s="28"/>
      <c r="S127" s="28"/>
    </row>
    <row r="128" spans="2:19" s="4" customFormat="1" ht="20.399999999999999" x14ac:dyDescent="0.3">
      <c r="B128" s="19"/>
      <c r="C128" s="19"/>
      <c r="D128" s="19"/>
      <c r="E128" s="19" t="s">
        <v>17</v>
      </c>
      <c r="F128" s="20"/>
      <c r="G128" s="21"/>
      <c r="H128" s="22" t="s">
        <v>620</v>
      </c>
      <c r="I128" s="23"/>
      <c r="J128" s="24" t="s">
        <v>58</v>
      </c>
      <c r="K128" s="25">
        <f>26796*2</f>
        <v>53592</v>
      </c>
      <c r="L128" s="26">
        <v>411311</v>
      </c>
      <c r="M128" s="21">
        <v>2722</v>
      </c>
      <c r="N128" s="27">
        <v>43101</v>
      </c>
      <c r="O128" s="26" t="s">
        <v>68</v>
      </c>
      <c r="P128" s="27">
        <v>43159</v>
      </c>
      <c r="Q128" s="22" t="s">
        <v>807</v>
      </c>
      <c r="R128" s="28"/>
      <c r="S128" s="28"/>
    </row>
    <row r="129" spans="2:19" s="4" customFormat="1" ht="20.399999999999999" x14ac:dyDescent="0.3">
      <c r="B129" s="19"/>
      <c r="C129" s="19"/>
      <c r="D129" s="19"/>
      <c r="E129" s="19" t="s">
        <v>17</v>
      </c>
      <c r="F129" s="20"/>
      <c r="G129" s="21"/>
      <c r="H129" s="22" t="s">
        <v>621</v>
      </c>
      <c r="I129" s="23"/>
      <c r="J129" s="24" t="s">
        <v>58</v>
      </c>
      <c r="K129" s="25">
        <f>36192*12</f>
        <v>434304</v>
      </c>
      <c r="L129" s="26">
        <v>411311</v>
      </c>
      <c r="M129" s="21">
        <v>2824</v>
      </c>
      <c r="N129" s="27">
        <v>43101</v>
      </c>
      <c r="O129" s="26" t="s">
        <v>68</v>
      </c>
      <c r="P129" s="27">
        <v>43465</v>
      </c>
      <c r="Q129" s="22" t="s">
        <v>808</v>
      </c>
      <c r="R129" s="28"/>
      <c r="S129" s="28"/>
    </row>
    <row r="130" spans="2:19" s="4" customFormat="1" ht="20.399999999999999" x14ac:dyDescent="0.3">
      <c r="B130" s="19"/>
      <c r="C130" s="19"/>
      <c r="D130" s="19"/>
      <c r="E130" s="19" t="s">
        <v>17</v>
      </c>
      <c r="F130" s="20"/>
      <c r="G130" s="21"/>
      <c r="H130" s="22" t="s">
        <v>621</v>
      </c>
      <c r="I130" s="23"/>
      <c r="J130" s="24" t="s">
        <v>58</v>
      </c>
      <c r="K130" s="25">
        <f>20880*12</f>
        <v>250560</v>
      </c>
      <c r="L130" s="26">
        <v>411311</v>
      </c>
      <c r="M130" s="21">
        <v>2822</v>
      </c>
      <c r="N130" s="27">
        <v>43101</v>
      </c>
      <c r="O130" s="26" t="s">
        <v>68</v>
      </c>
      <c r="P130" s="27">
        <v>43465</v>
      </c>
      <c r="Q130" s="22" t="s">
        <v>809</v>
      </c>
      <c r="R130" s="28"/>
      <c r="S130" s="28"/>
    </row>
    <row r="131" spans="2:19" s="4" customFormat="1" ht="20.399999999999999" x14ac:dyDescent="0.3">
      <c r="B131" s="19"/>
      <c r="C131" s="19"/>
      <c r="D131" s="19"/>
      <c r="E131" s="19" t="s">
        <v>17</v>
      </c>
      <c r="F131" s="20"/>
      <c r="G131" s="21"/>
      <c r="H131" s="22" t="s">
        <v>621</v>
      </c>
      <c r="I131" s="23"/>
      <c r="J131" s="24" t="s">
        <v>58</v>
      </c>
      <c r="K131" s="25">
        <f>69600*5</f>
        <v>348000</v>
      </c>
      <c r="L131" s="26">
        <v>411311</v>
      </c>
      <c r="M131" s="21">
        <v>2823</v>
      </c>
      <c r="N131" s="27">
        <v>43101</v>
      </c>
      <c r="O131" s="26" t="s">
        <v>68</v>
      </c>
      <c r="P131" s="27">
        <v>43251</v>
      </c>
      <c r="Q131" s="22" t="s">
        <v>648</v>
      </c>
      <c r="R131" s="28"/>
      <c r="S131" s="28"/>
    </row>
    <row r="132" spans="2:19" s="4" customFormat="1" ht="20.399999999999999" x14ac:dyDescent="0.3">
      <c r="B132" s="19"/>
      <c r="C132" s="19"/>
      <c r="D132" s="19"/>
      <c r="E132" s="19" t="s">
        <v>17</v>
      </c>
      <c r="F132" s="20"/>
      <c r="G132" s="21"/>
      <c r="H132" s="22" t="s">
        <v>622</v>
      </c>
      <c r="I132" s="23"/>
      <c r="J132" s="24" t="s">
        <v>58</v>
      </c>
      <c r="K132" s="25">
        <f>98600*12</f>
        <v>1183200</v>
      </c>
      <c r="L132" s="26">
        <v>411311</v>
      </c>
      <c r="M132" s="21">
        <v>2724</v>
      </c>
      <c r="N132" s="27">
        <v>43101</v>
      </c>
      <c r="O132" s="26" t="s">
        <v>68</v>
      </c>
      <c r="P132" s="27">
        <v>43465</v>
      </c>
      <c r="Q132" s="22" t="s">
        <v>810</v>
      </c>
      <c r="R132" s="28"/>
      <c r="S132" s="28"/>
    </row>
    <row r="133" spans="2:19" s="4" customFormat="1" ht="20.399999999999999" x14ac:dyDescent="0.3">
      <c r="B133" s="19"/>
      <c r="C133" s="19"/>
      <c r="D133" s="19"/>
      <c r="E133" s="19" t="s">
        <v>17</v>
      </c>
      <c r="F133" s="20"/>
      <c r="G133" s="21"/>
      <c r="H133" s="22" t="s">
        <v>623</v>
      </c>
      <c r="I133" s="23"/>
      <c r="J133" s="24" t="s">
        <v>58</v>
      </c>
      <c r="K133" s="25">
        <f>16820*7</f>
        <v>117740</v>
      </c>
      <c r="L133" s="26">
        <v>411311</v>
      </c>
      <c r="M133" s="21">
        <v>2935</v>
      </c>
      <c r="N133" s="27">
        <v>43252</v>
      </c>
      <c r="O133" s="26" t="s">
        <v>68</v>
      </c>
      <c r="P133" s="27">
        <v>43465</v>
      </c>
      <c r="Q133" s="22" t="s">
        <v>811</v>
      </c>
      <c r="R133" s="28"/>
      <c r="S133" s="28"/>
    </row>
    <row r="134" spans="2:19" s="4" customFormat="1" ht="20.399999999999999" x14ac:dyDescent="0.3">
      <c r="B134" s="19"/>
      <c r="C134" s="19"/>
      <c r="D134" s="19"/>
      <c r="E134" s="19" t="s">
        <v>17</v>
      </c>
      <c r="F134" s="20"/>
      <c r="G134" s="21"/>
      <c r="H134" s="22" t="s">
        <v>624</v>
      </c>
      <c r="I134" s="23"/>
      <c r="J134" s="24" t="s">
        <v>86</v>
      </c>
      <c r="K134" s="25">
        <f>4814.84*12</f>
        <v>57778.080000000002</v>
      </c>
      <c r="L134" s="26">
        <v>411311</v>
      </c>
      <c r="M134" s="21">
        <v>2889</v>
      </c>
      <c r="N134" s="27">
        <v>43101</v>
      </c>
      <c r="O134" s="26" t="s">
        <v>68</v>
      </c>
      <c r="P134" s="27">
        <v>43465</v>
      </c>
      <c r="Q134" s="22" t="s">
        <v>812</v>
      </c>
      <c r="R134" s="28"/>
      <c r="S134" s="28"/>
    </row>
    <row r="135" spans="2:19" s="4" customFormat="1" ht="20.399999999999999" x14ac:dyDescent="0.3">
      <c r="B135" s="19"/>
      <c r="C135" s="19"/>
      <c r="D135" s="19"/>
      <c r="E135" s="19" t="s">
        <v>17</v>
      </c>
      <c r="F135" s="20"/>
      <c r="G135" s="21"/>
      <c r="H135" s="22" t="s">
        <v>625</v>
      </c>
      <c r="I135" s="23"/>
      <c r="J135" s="24" t="s">
        <v>58</v>
      </c>
      <c r="K135" s="25">
        <f>68900*1</f>
        <v>68900</v>
      </c>
      <c r="L135" s="26">
        <v>411311</v>
      </c>
      <c r="M135" s="21">
        <v>2928</v>
      </c>
      <c r="N135" s="27">
        <v>43252</v>
      </c>
      <c r="O135" s="26" t="s">
        <v>68</v>
      </c>
      <c r="P135" s="27">
        <v>43281</v>
      </c>
      <c r="Q135" s="22" t="s">
        <v>669</v>
      </c>
      <c r="R135" s="28"/>
      <c r="S135" s="28"/>
    </row>
    <row r="136" spans="2:19" s="4" customFormat="1" ht="20.399999999999999" x14ac:dyDescent="0.3">
      <c r="B136" s="19"/>
      <c r="C136" s="19"/>
      <c r="D136" s="19"/>
      <c r="E136" s="19" t="s">
        <v>17</v>
      </c>
      <c r="F136" s="20"/>
      <c r="G136" s="21"/>
      <c r="H136" s="22" t="s">
        <v>626</v>
      </c>
      <c r="I136" s="23"/>
      <c r="J136" s="24" t="s">
        <v>58</v>
      </c>
      <c r="K136" s="25">
        <f>84800*2</f>
        <v>169600</v>
      </c>
      <c r="L136" s="26">
        <v>411311</v>
      </c>
      <c r="M136" s="21">
        <v>2926</v>
      </c>
      <c r="N136" s="27">
        <v>43221</v>
      </c>
      <c r="O136" s="26" t="s">
        <v>68</v>
      </c>
      <c r="P136" s="27">
        <v>43281</v>
      </c>
      <c r="Q136" s="22" t="s">
        <v>668</v>
      </c>
      <c r="R136" s="28"/>
      <c r="S136" s="28"/>
    </row>
    <row r="137" spans="2:19" s="4" customFormat="1" ht="20.399999999999999" x14ac:dyDescent="0.3">
      <c r="B137" s="19"/>
      <c r="C137" s="19"/>
      <c r="D137" s="19"/>
      <c r="E137" s="19" t="s">
        <v>17</v>
      </c>
      <c r="F137" s="20"/>
      <c r="G137" s="21"/>
      <c r="H137" s="22" t="s">
        <v>627</v>
      </c>
      <c r="I137" s="23"/>
      <c r="J137" s="24" t="s">
        <v>58</v>
      </c>
      <c r="K137" s="25">
        <f>81577.6*12</f>
        <v>978931.20000000007</v>
      </c>
      <c r="L137" s="26">
        <v>411311</v>
      </c>
      <c r="M137" s="21">
        <v>2828</v>
      </c>
      <c r="N137" s="27">
        <v>43101</v>
      </c>
      <c r="O137" s="26" t="s">
        <v>68</v>
      </c>
      <c r="P137" s="27">
        <v>43465</v>
      </c>
      <c r="Q137" s="22" t="s">
        <v>639</v>
      </c>
      <c r="R137" s="28"/>
      <c r="S137" s="28"/>
    </row>
    <row r="138" spans="2:19" s="4" customFormat="1" ht="20.399999999999999" x14ac:dyDescent="0.3">
      <c r="B138" s="19"/>
      <c r="C138" s="19"/>
      <c r="D138" s="19"/>
      <c r="E138" s="19" t="s">
        <v>17</v>
      </c>
      <c r="F138" s="20"/>
      <c r="G138" s="21"/>
      <c r="H138" s="22" t="s">
        <v>628</v>
      </c>
      <c r="I138" s="23"/>
      <c r="J138" s="24" t="s">
        <v>58</v>
      </c>
      <c r="K138" s="25">
        <f>127200*5</f>
        <v>636000</v>
      </c>
      <c r="L138" s="26">
        <v>411311</v>
      </c>
      <c r="M138" s="21">
        <v>2943</v>
      </c>
      <c r="N138" s="27">
        <v>43313</v>
      </c>
      <c r="O138" s="26" t="s">
        <v>68</v>
      </c>
      <c r="P138" s="27">
        <v>43465</v>
      </c>
      <c r="Q138" s="22" t="s">
        <v>813</v>
      </c>
      <c r="R138" s="28"/>
      <c r="S138" s="28"/>
    </row>
    <row r="139" spans="2:19" s="4" customFormat="1" ht="20.399999999999999" x14ac:dyDescent="0.3">
      <c r="B139" s="19"/>
      <c r="C139" s="19"/>
      <c r="D139" s="19"/>
      <c r="E139" s="19" t="s">
        <v>17</v>
      </c>
      <c r="F139" s="20"/>
      <c r="G139" s="21"/>
      <c r="H139" s="22" t="s">
        <v>629</v>
      </c>
      <c r="I139" s="23"/>
      <c r="J139" s="24" t="s">
        <v>89</v>
      </c>
      <c r="K139" s="25">
        <f>5588.32*12</f>
        <v>67059.839999999997</v>
      </c>
      <c r="L139" s="26">
        <v>411311</v>
      </c>
      <c r="M139" s="21">
        <v>2919</v>
      </c>
      <c r="N139" s="27">
        <v>43101</v>
      </c>
      <c r="O139" s="26" t="s">
        <v>68</v>
      </c>
      <c r="P139" s="27">
        <v>43465</v>
      </c>
      <c r="Q139" s="22" t="s">
        <v>814</v>
      </c>
      <c r="R139" s="28"/>
      <c r="S139" s="28"/>
    </row>
    <row r="140" spans="2:19" s="4" customFormat="1" ht="20.399999999999999" x14ac:dyDescent="0.3">
      <c r="B140" s="19"/>
      <c r="C140" s="19"/>
      <c r="D140" s="19"/>
      <c r="E140" s="19" t="s">
        <v>17</v>
      </c>
      <c r="F140" s="20"/>
      <c r="G140" s="21"/>
      <c r="H140" s="22" t="s">
        <v>630</v>
      </c>
      <c r="I140" s="23"/>
      <c r="J140" s="24" t="s">
        <v>58</v>
      </c>
      <c r="K140" s="25">
        <f>15900*12</f>
        <v>190800</v>
      </c>
      <c r="L140" s="26">
        <v>411311</v>
      </c>
      <c r="M140" s="21">
        <v>2784</v>
      </c>
      <c r="N140" s="27">
        <v>43101</v>
      </c>
      <c r="O140" s="26" t="s">
        <v>68</v>
      </c>
      <c r="P140" s="27">
        <v>43465</v>
      </c>
      <c r="Q140" s="22" t="s">
        <v>719</v>
      </c>
      <c r="R140" s="28"/>
      <c r="S140" s="28"/>
    </row>
    <row r="141" spans="2:19" s="4" customFormat="1" ht="20.399999999999999" x14ac:dyDescent="0.3">
      <c r="B141" s="19"/>
      <c r="C141" s="19"/>
      <c r="D141" s="19"/>
      <c r="E141" s="19" t="s">
        <v>17</v>
      </c>
      <c r="F141" s="20"/>
      <c r="G141" s="21"/>
      <c r="H141" s="22" t="s">
        <v>631</v>
      </c>
      <c r="I141" s="23"/>
      <c r="J141" s="24" t="s">
        <v>75</v>
      </c>
      <c r="K141" s="25">
        <f>3906.1*12</f>
        <v>46873.2</v>
      </c>
      <c r="L141" s="26">
        <v>411311</v>
      </c>
      <c r="M141" s="21">
        <v>2890</v>
      </c>
      <c r="N141" s="27">
        <v>43101</v>
      </c>
      <c r="O141" s="26" t="s">
        <v>68</v>
      </c>
      <c r="P141" s="27">
        <v>43465</v>
      </c>
      <c r="Q141" s="22" t="s">
        <v>815</v>
      </c>
      <c r="R141" s="28"/>
      <c r="S141" s="28"/>
    </row>
    <row r="142" spans="2:19" s="4" customFormat="1" ht="20.399999999999999" x14ac:dyDescent="0.3">
      <c r="B142" s="19"/>
      <c r="C142" s="19"/>
      <c r="D142" s="19"/>
      <c r="E142" s="19" t="s">
        <v>17</v>
      </c>
      <c r="F142" s="20"/>
      <c r="G142" s="21"/>
      <c r="H142" s="22" t="s">
        <v>631</v>
      </c>
      <c r="I142" s="23"/>
      <c r="J142" s="24" t="s">
        <v>75</v>
      </c>
      <c r="K142" s="25">
        <f>2750.01*12</f>
        <v>33000.120000000003</v>
      </c>
      <c r="L142" s="26">
        <v>411311</v>
      </c>
      <c r="M142" s="21">
        <v>2891</v>
      </c>
      <c r="N142" s="27">
        <v>43101</v>
      </c>
      <c r="O142" s="26" t="s">
        <v>68</v>
      </c>
      <c r="P142" s="27">
        <v>43465</v>
      </c>
      <c r="Q142" s="22" t="s">
        <v>816</v>
      </c>
      <c r="R142" s="28"/>
      <c r="S142" s="28"/>
    </row>
    <row r="143" spans="2:19" s="4" customFormat="1" ht="20.399999999999999" x14ac:dyDescent="0.3">
      <c r="B143" s="19"/>
      <c r="C143" s="19"/>
      <c r="D143" s="19"/>
      <c r="E143" s="19" t="s">
        <v>17</v>
      </c>
      <c r="F143" s="20"/>
      <c r="G143" s="21"/>
      <c r="H143" s="22" t="s">
        <v>632</v>
      </c>
      <c r="I143" s="23"/>
      <c r="J143" s="24" t="s">
        <v>90</v>
      </c>
      <c r="K143" s="25">
        <f>3816*12</f>
        <v>45792</v>
      </c>
      <c r="L143" s="26">
        <v>411311</v>
      </c>
      <c r="M143" s="21">
        <v>2791</v>
      </c>
      <c r="N143" s="27">
        <v>43101</v>
      </c>
      <c r="O143" s="26" t="s">
        <v>68</v>
      </c>
      <c r="P143" s="27">
        <v>43465</v>
      </c>
      <c r="Q143" s="22" t="s">
        <v>817</v>
      </c>
      <c r="R143" s="28"/>
      <c r="S143" s="28"/>
    </row>
    <row r="144" spans="2:19" s="4" customFormat="1" ht="20.399999999999999" x14ac:dyDescent="0.3">
      <c r="B144" s="19"/>
      <c r="C144" s="19"/>
      <c r="D144" s="19"/>
      <c r="E144" s="19" t="s">
        <v>17</v>
      </c>
      <c r="F144" s="20"/>
      <c r="G144" s="21"/>
      <c r="H144" s="22" t="s">
        <v>730</v>
      </c>
      <c r="I144" s="23"/>
      <c r="J144" s="24" t="s">
        <v>58</v>
      </c>
      <c r="K144" s="25">
        <f>1414.06*12</f>
        <v>16968.72</v>
      </c>
      <c r="L144" s="26">
        <v>411311</v>
      </c>
      <c r="M144" s="21">
        <v>2783</v>
      </c>
      <c r="N144" s="27">
        <v>43101</v>
      </c>
      <c r="O144" s="26" t="s">
        <v>68</v>
      </c>
      <c r="P144" s="27">
        <v>43465</v>
      </c>
      <c r="Q144" s="22" t="s">
        <v>818</v>
      </c>
      <c r="R144" s="28"/>
      <c r="S144" s="28"/>
    </row>
    <row r="145" spans="2:19" s="4" customFormat="1" ht="20.399999999999999" x14ac:dyDescent="0.3">
      <c r="B145" s="19"/>
      <c r="C145" s="19"/>
      <c r="D145" s="19"/>
      <c r="E145" s="19" t="s">
        <v>17</v>
      </c>
      <c r="F145" s="20"/>
      <c r="G145" s="21"/>
      <c r="H145" s="22" t="s">
        <v>731</v>
      </c>
      <c r="I145" s="23"/>
      <c r="J145" s="24" t="s">
        <v>58</v>
      </c>
      <c r="K145" s="25">
        <f>5830*12</f>
        <v>69960</v>
      </c>
      <c r="L145" s="26">
        <v>411311</v>
      </c>
      <c r="M145" s="21">
        <v>2853</v>
      </c>
      <c r="N145" s="27">
        <v>43101</v>
      </c>
      <c r="O145" s="26" t="s">
        <v>68</v>
      </c>
      <c r="P145" s="27">
        <v>43465</v>
      </c>
      <c r="Q145" s="22" t="s">
        <v>819</v>
      </c>
      <c r="R145" s="28"/>
      <c r="S145" s="28"/>
    </row>
    <row r="146" spans="2:19" s="4" customFormat="1" ht="20.399999999999999" x14ac:dyDescent="0.3">
      <c r="B146" s="19"/>
      <c r="C146" s="19"/>
      <c r="D146" s="19"/>
      <c r="E146" s="19" t="s">
        <v>17</v>
      </c>
      <c r="F146" s="20"/>
      <c r="G146" s="21"/>
      <c r="H146" s="22" t="s">
        <v>736</v>
      </c>
      <c r="I146" s="23"/>
      <c r="J146" s="24" t="s">
        <v>58</v>
      </c>
      <c r="K146" s="25">
        <f>29680*8</f>
        <v>237440</v>
      </c>
      <c r="L146" s="26">
        <v>411311</v>
      </c>
      <c r="M146" s="21">
        <v>2735</v>
      </c>
      <c r="N146" s="27">
        <v>43101</v>
      </c>
      <c r="O146" s="26" t="s">
        <v>68</v>
      </c>
      <c r="P146" s="27">
        <v>43343</v>
      </c>
      <c r="Q146" s="22" t="s">
        <v>820</v>
      </c>
      <c r="R146" s="28"/>
      <c r="S146" s="28"/>
    </row>
    <row r="147" spans="2:19" s="4" customFormat="1" ht="20.399999999999999" x14ac:dyDescent="0.3">
      <c r="B147" s="19"/>
      <c r="C147" s="19"/>
      <c r="D147" s="19"/>
      <c r="E147" s="19" t="s">
        <v>17</v>
      </c>
      <c r="F147" s="20"/>
      <c r="G147" s="21"/>
      <c r="H147" s="22" t="s">
        <v>732</v>
      </c>
      <c r="I147" s="23"/>
      <c r="J147" s="24" t="s">
        <v>58</v>
      </c>
      <c r="K147" s="25">
        <f>21200*12</f>
        <v>254400</v>
      </c>
      <c r="L147" s="26">
        <v>411311</v>
      </c>
      <c r="M147" s="21">
        <v>2892</v>
      </c>
      <c r="N147" s="27">
        <v>43101</v>
      </c>
      <c r="O147" s="26" t="s">
        <v>68</v>
      </c>
      <c r="P147" s="27">
        <v>43465</v>
      </c>
      <c r="Q147" s="22" t="s">
        <v>821</v>
      </c>
      <c r="R147" s="28"/>
      <c r="S147" s="28"/>
    </row>
    <row r="148" spans="2:19" s="4" customFormat="1" ht="20.399999999999999" x14ac:dyDescent="0.3">
      <c r="B148" s="19"/>
      <c r="C148" s="19"/>
      <c r="D148" s="19"/>
      <c r="E148" s="19" t="s">
        <v>17</v>
      </c>
      <c r="F148" s="20"/>
      <c r="G148" s="21"/>
      <c r="H148" s="22" t="s">
        <v>733</v>
      </c>
      <c r="I148" s="23"/>
      <c r="J148" s="24" t="s">
        <v>91</v>
      </c>
      <c r="K148" s="25">
        <f>4240*4</f>
        <v>16960</v>
      </c>
      <c r="L148" s="26">
        <v>411311</v>
      </c>
      <c r="M148" s="21">
        <v>2953</v>
      </c>
      <c r="N148" s="27">
        <v>43344</v>
      </c>
      <c r="O148" s="26" t="s">
        <v>68</v>
      </c>
      <c r="P148" s="27">
        <v>43465</v>
      </c>
      <c r="Q148" s="22" t="s">
        <v>822</v>
      </c>
      <c r="R148" s="28"/>
      <c r="S148" s="28"/>
    </row>
    <row r="149" spans="2:19" s="4" customFormat="1" ht="20.399999999999999" x14ac:dyDescent="0.3">
      <c r="B149" s="19"/>
      <c r="C149" s="19"/>
      <c r="D149" s="19"/>
      <c r="E149" s="19" t="s">
        <v>17</v>
      </c>
      <c r="F149" s="20"/>
      <c r="G149" s="21"/>
      <c r="H149" s="22" t="s">
        <v>734</v>
      </c>
      <c r="I149" s="23"/>
      <c r="J149" s="24" t="s">
        <v>92</v>
      </c>
      <c r="K149" s="25">
        <f>21200*12</f>
        <v>254400</v>
      </c>
      <c r="L149" s="26">
        <v>411311</v>
      </c>
      <c r="M149" s="21">
        <v>2803</v>
      </c>
      <c r="N149" s="27">
        <v>43101</v>
      </c>
      <c r="O149" s="26" t="s">
        <v>68</v>
      </c>
      <c r="P149" s="27">
        <v>43465</v>
      </c>
      <c r="Q149" s="22" t="s">
        <v>633</v>
      </c>
      <c r="R149" s="28"/>
      <c r="S149" s="28"/>
    </row>
    <row r="150" spans="2:19" s="4" customFormat="1" ht="20.399999999999999" x14ac:dyDescent="0.3">
      <c r="B150" s="19"/>
      <c r="C150" s="19"/>
      <c r="D150" s="19"/>
      <c r="E150" s="19" t="s">
        <v>17</v>
      </c>
      <c r="F150" s="20"/>
      <c r="G150" s="21"/>
      <c r="H150" s="22" t="s">
        <v>735</v>
      </c>
      <c r="I150" s="23"/>
      <c r="J150" s="24" t="s">
        <v>58</v>
      </c>
      <c r="K150" s="25">
        <f>15900*8</f>
        <v>127200</v>
      </c>
      <c r="L150" s="26">
        <v>411311</v>
      </c>
      <c r="M150" s="21">
        <v>2755</v>
      </c>
      <c r="N150" s="27">
        <v>43101</v>
      </c>
      <c r="O150" s="26" t="s">
        <v>68</v>
      </c>
      <c r="P150" s="27">
        <v>43343</v>
      </c>
      <c r="Q150" s="22" t="s">
        <v>823</v>
      </c>
      <c r="R150" s="28"/>
      <c r="S150" s="28"/>
    </row>
    <row r="151" spans="2:19" s="4" customFormat="1" ht="20.399999999999999" x14ac:dyDescent="0.3">
      <c r="B151" s="19"/>
      <c r="C151" s="19"/>
      <c r="D151" s="19"/>
      <c r="E151" s="19" t="s">
        <v>17</v>
      </c>
      <c r="F151" s="20"/>
      <c r="G151" s="21"/>
      <c r="H151" s="22" t="s">
        <v>36</v>
      </c>
      <c r="I151" s="23"/>
      <c r="J151" s="24" t="s">
        <v>58</v>
      </c>
      <c r="K151" s="25">
        <f>21862.78*12</f>
        <v>262353.36</v>
      </c>
      <c r="L151" s="26">
        <v>411311</v>
      </c>
      <c r="M151" s="21">
        <v>2754</v>
      </c>
      <c r="N151" s="27">
        <v>43101</v>
      </c>
      <c r="O151" s="26" t="s">
        <v>68</v>
      </c>
      <c r="P151" s="27">
        <v>43465</v>
      </c>
      <c r="Q151" s="22" t="s">
        <v>824</v>
      </c>
      <c r="R151" s="28"/>
      <c r="S151" s="28"/>
    </row>
    <row r="152" spans="2:19" s="4" customFormat="1" ht="20.399999999999999" x14ac:dyDescent="0.3">
      <c r="B152" s="19"/>
      <c r="C152" s="19"/>
      <c r="D152" s="19"/>
      <c r="E152" s="19" t="s">
        <v>17</v>
      </c>
      <c r="F152" s="20"/>
      <c r="G152" s="21"/>
      <c r="H152" s="22" t="s">
        <v>905</v>
      </c>
      <c r="I152" s="23"/>
      <c r="J152" s="24" t="s">
        <v>61</v>
      </c>
      <c r="K152" s="25">
        <f>2650*12</f>
        <v>31800</v>
      </c>
      <c r="L152" s="26">
        <v>411311</v>
      </c>
      <c r="M152" s="21">
        <v>2893</v>
      </c>
      <c r="N152" s="27">
        <v>43101</v>
      </c>
      <c r="O152" s="26" t="s">
        <v>68</v>
      </c>
      <c r="P152" s="27">
        <v>43465</v>
      </c>
      <c r="Q152" s="22" t="s">
        <v>825</v>
      </c>
      <c r="R152" s="28"/>
      <c r="S152" s="28"/>
    </row>
    <row r="153" spans="2:19" s="4" customFormat="1" ht="20.399999999999999" x14ac:dyDescent="0.3">
      <c r="B153" s="19"/>
      <c r="C153" s="19"/>
      <c r="D153" s="19"/>
      <c r="E153" s="19" t="s">
        <v>17</v>
      </c>
      <c r="F153" s="20"/>
      <c r="G153" s="21"/>
      <c r="H153" s="22" t="s">
        <v>737</v>
      </c>
      <c r="I153" s="23"/>
      <c r="J153" s="24" t="s">
        <v>93</v>
      </c>
      <c r="K153" s="25">
        <f>4876*12</f>
        <v>58512</v>
      </c>
      <c r="L153" s="26">
        <v>411311</v>
      </c>
      <c r="M153" s="21">
        <v>2894</v>
      </c>
      <c r="N153" s="27">
        <v>43101</v>
      </c>
      <c r="O153" s="26" t="s">
        <v>68</v>
      </c>
      <c r="P153" s="27">
        <v>43465</v>
      </c>
      <c r="Q153" s="22" t="s">
        <v>906</v>
      </c>
      <c r="R153" s="28"/>
      <c r="S153" s="28"/>
    </row>
    <row r="154" spans="2:19" s="4" customFormat="1" ht="20.399999999999999" x14ac:dyDescent="0.3">
      <c r="B154" s="19"/>
      <c r="C154" s="19"/>
      <c r="D154" s="19"/>
      <c r="E154" s="19" t="s">
        <v>17</v>
      </c>
      <c r="F154" s="20"/>
      <c r="G154" s="21"/>
      <c r="H154" s="22" t="s">
        <v>738</v>
      </c>
      <c r="I154" s="23"/>
      <c r="J154" s="24" t="s">
        <v>67</v>
      </c>
      <c r="K154" s="25">
        <f>3330.12*12</f>
        <v>39961.440000000002</v>
      </c>
      <c r="L154" s="26">
        <v>411311</v>
      </c>
      <c r="M154" s="21">
        <v>2895</v>
      </c>
      <c r="N154" s="27">
        <v>43101</v>
      </c>
      <c r="O154" s="26" t="s">
        <v>68</v>
      </c>
      <c r="P154" s="27">
        <v>43465</v>
      </c>
      <c r="Q154" s="22" t="s">
        <v>826</v>
      </c>
      <c r="R154" s="28"/>
      <c r="S154" s="28"/>
    </row>
    <row r="155" spans="2:19" s="4" customFormat="1" ht="20.399999999999999" x14ac:dyDescent="0.3">
      <c r="B155" s="19"/>
      <c r="C155" s="19"/>
      <c r="D155" s="19"/>
      <c r="E155" s="19" t="s">
        <v>17</v>
      </c>
      <c r="F155" s="20"/>
      <c r="G155" s="21"/>
      <c r="H155" s="22" t="s">
        <v>739</v>
      </c>
      <c r="I155" s="23"/>
      <c r="J155" s="24" t="s">
        <v>73</v>
      </c>
      <c r="K155" s="25">
        <f>28876.52*12</f>
        <v>346518.24</v>
      </c>
      <c r="L155" s="26">
        <v>411311</v>
      </c>
      <c r="M155" s="21">
        <v>2793</v>
      </c>
      <c r="N155" s="27">
        <v>43101</v>
      </c>
      <c r="O155" s="26" t="s">
        <v>68</v>
      </c>
      <c r="P155" s="27">
        <v>43465</v>
      </c>
      <c r="Q155" s="22" t="s">
        <v>805</v>
      </c>
      <c r="R155" s="28"/>
      <c r="S155" s="28"/>
    </row>
    <row r="156" spans="2:19" s="4" customFormat="1" ht="20.399999999999999" x14ac:dyDescent="0.3">
      <c r="B156" s="19"/>
      <c r="C156" s="19"/>
      <c r="D156" s="19"/>
      <c r="E156" s="19" t="s">
        <v>17</v>
      </c>
      <c r="F156" s="20"/>
      <c r="G156" s="21"/>
      <c r="H156" s="22" t="s">
        <v>740</v>
      </c>
      <c r="I156" s="23"/>
      <c r="J156" s="24" t="s">
        <v>90</v>
      </c>
      <c r="K156" s="25">
        <f>24910*12</f>
        <v>298920</v>
      </c>
      <c r="L156" s="26">
        <v>411311</v>
      </c>
      <c r="M156" s="21">
        <v>2817</v>
      </c>
      <c r="N156" s="27">
        <v>43101</v>
      </c>
      <c r="O156" s="26" t="s">
        <v>68</v>
      </c>
      <c r="P156" s="27">
        <v>43465</v>
      </c>
      <c r="Q156" s="22" t="s">
        <v>827</v>
      </c>
      <c r="R156" s="28"/>
      <c r="S156" s="28"/>
    </row>
    <row r="157" spans="2:19" s="4" customFormat="1" ht="20.399999999999999" x14ac:dyDescent="0.3">
      <c r="B157" s="19"/>
      <c r="C157" s="19"/>
      <c r="D157" s="19"/>
      <c r="E157" s="19" t="s">
        <v>17</v>
      </c>
      <c r="F157" s="20"/>
      <c r="G157" s="21"/>
      <c r="H157" s="22" t="s">
        <v>37</v>
      </c>
      <c r="I157" s="23"/>
      <c r="J157" s="24" t="s">
        <v>58</v>
      </c>
      <c r="K157" s="25">
        <f>10918*12</f>
        <v>131016</v>
      </c>
      <c r="L157" s="26">
        <v>411311</v>
      </c>
      <c r="M157" s="21">
        <v>2859</v>
      </c>
      <c r="N157" s="27">
        <v>43101</v>
      </c>
      <c r="O157" s="26" t="s">
        <v>68</v>
      </c>
      <c r="P157" s="27">
        <v>43465</v>
      </c>
      <c r="Q157" s="22" t="s">
        <v>828</v>
      </c>
      <c r="R157" s="28"/>
      <c r="S157" s="28"/>
    </row>
    <row r="158" spans="2:19" s="4" customFormat="1" ht="20.399999999999999" x14ac:dyDescent="0.3">
      <c r="B158" s="19"/>
      <c r="C158" s="19"/>
      <c r="D158" s="19"/>
      <c r="E158" s="19" t="s">
        <v>17</v>
      </c>
      <c r="F158" s="20"/>
      <c r="G158" s="21"/>
      <c r="H158" s="22" t="s">
        <v>741</v>
      </c>
      <c r="I158" s="23"/>
      <c r="J158" s="24" t="s">
        <v>71</v>
      </c>
      <c r="K158" s="25">
        <f>6360*12</f>
        <v>76320</v>
      </c>
      <c r="L158" s="26">
        <v>411311</v>
      </c>
      <c r="M158" s="21">
        <v>2748</v>
      </c>
      <c r="N158" s="27">
        <v>43101</v>
      </c>
      <c r="O158" s="26" t="s">
        <v>68</v>
      </c>
      <c r="P158" s="27">
        <v>43465</v>
      </c>
      <c r="Q158" s="22" t="s">
        <v>829</v>
      </c>
      <c r="R158" s="28"/>
      <c r="S158" s="28"/>
    </row>
    <row r="159" spans="2:19" s="4" customFormat="1" ht="20.399999999999999" x14ac:dyDescent="0.3">
      <c r="B159" s="19"/>
      <c r="C159" s="19"/>
      <c r="D159" s="19"/>
      <c r="E159" s="19" t="s">
        <v>17</v>
      </c>
      <c r="F159" s="20"/>
      <c r="G159" s="21"/>
      <c r="H159" s="22" t="s">
        <v>742</v>
      </c>
      <c r="I159" s="23"/>
      <c r="J159" s="24" t="s">
        <v>58</v>
      </c>
      <c r="K159" s="25">
        <f>53000*12</f>
        <v>636000</v>
      </c>
      <c r="L159" s="26">
        <v>411311</v>
      </c>
      <c r="M159" s="21">
        <v>2856</v>
      </c>
      <c r="N159" s="27">
        <v>43101</v>
      </c>
      <c r="O159" s="26" t="s">
        <v>68</v>
      </c>
      <c r="P159" s="27">
        <v>43465</v>
      </c>
      <c r="Q159" s="22" t="s">
        <v>830</v>
      </c>
      <c r="R159" s="28"/>
      <c r="S159" s="28"/>
    </row>
    <row r="160" spans="2:19" s="4" customFormat="1" ht="20.399999999999999" x14ac:dyDescent="0.3">
      <c r="B160" s="19"/>
      <c r="C160" s="19"/>
      <c r="D160" s="19"/>
      <c r="E160" s="19" t="s">
        <v>17</v>
      </c>
      <c r="F160" s="20"/>
      <c r="G160" s="21"/>
      <c r="H160" s="22" t="s">
        <v>743</v>
      </c>
      <c r="I160" s="23"/>
      <c r="J160" s="24" t="s">
        <v>58</v>
      </c>
      <c r="K160" s="25">
        <f>9158.4*12</f>
        <v>109900.79999999999</v>
      </c>
      <c r="L160" s="26">
        <v>411311</v>
      </c>
      <c r="M160" s="21">
        <v>2854</v>
      </c>
      <c r="N160" s="27">
        <v>43101</v>
      </c>
      <c r="O160" s="26" t="s">
        <v>68</v>
      </c>
      <c r="P160" s="27">
        <v>43465</v>
      </c>
      <c r="Q160" s="22" t="s">
        <v>831</v>
      </c>
      <c r="R160" s="28"/>
      <c r="S160" s="28"/>
    </row>
    <row r="161" spans="2:19" s="4" customFormat="1" ht="20.399999999999999" x14ac:dyDescent="0.3">
      <c r="B161" s="19"/>
      <c r="C161" s="19"/>
      <c r="D161" s="19"/>
      <c r="E161" s="19" t="s">
        <v>17</v>
      </c>
      <c r="F161" s="20"/>
      <c r="G161" s="21"/>
      <c r="H161" s="22" t="s">
        <v>744</v>
      </c>
      <c r="I161" s="23"/>
      <c r="J161" s="24" t="s">
        <v>94</v>
      </c>
      <c r="K161" s="25">
        <f>4240*12</f>
        <v>50880</v>
      </c>
      <c r="L161" s="26">
        <v>411311</v>
      </c>
      <c r="M161" s="21">
        <v>2896</v>
      </c>
      <c r="N161" s="27">
        <v>43101</v>
      </c>
      <c r="O161" s="26" t="s">
        <v>68</v>
      </c>
      <c r="P161" s="27">
        <v>43465</v>
      </c>
      <c r="Q161" s="22" t="s">
        <v>832</v>
      </c>
      <c r="R161" s="28"/>
      <c r="S161" s="28"/>
    </row>
    <row r="162" spans="2:19" s="4" customFormat="1" ht="20.399999999999999" x14ac:dyDescent="0.3">
      <c r="B162" s="19"/>
      <c r="C162" s="19"/>
      <c r="D162" s="19"/>
      <c r="E162" s="19" t="s">
        <v>17</v>
      </c>
      <c r="F162" s="20"/>
      <c r="G162" s="21"/>
      <c r="H162" s="22" t="s">
        <v>745</v>
      </c>
      <c r="I162" s="23"/>
      <c r="J162" s="24" t="s">
        <v>58</v>
      </c>
      <c r="K162" s="25">
        <f>17850.29*5</f>
        <v>89251.450000000012</v>
      </c>
      <c r="L162" s="26">
        <v>411311</v>
      </c>
      <c r="M162" s="21">
        <v>2938</v>
      </c>
      <c r="N162" s="27">
        <v>43101</v>
      </c>
      <c r="O162" s="26" t="s">
        <v>68</v>
      </c>
      <c r="P162" s="27">
        <v>43281</v>
      </c>
      <c r="Q162" s="22" t="s">
        <v>833</v>
      </c>
      <c r="R162" s="28"/>
      <c r="S162" s="28"/>
    </row>
    <row r="163" spans="2:19" s="4" customFormat="1" ht="20.399999999999999" x14ac:dyDescent="0.3">
      <c r="B163" s="19"/>
      <c r="C163" s="19"/>
      <c r="D163" s="19"/>
      <c r="E163" s="19" t="s">
        <v>17</v>
      </c>
      <c r="F163" s="20"/>
      <c r="G163" s="21"/>
      <c r="H163" s="22" t="s">
        <v>745</v>
      </c>
      <c r="I163" s="23"/>
      <c r="J163" s="24" t="s">
        <v>58</v>
      </c>
      <c r="K163" s="25">
        <f>31800*6</f>
        <v>190800</v>
      </c>
      <c r="L163" s="26">
        <v>411311</v>
      </c>
      <c r="M163" s="21">
        <v>2797</v>
      </c>
      <c r="N163" s="27">
        <v>43282</v>
      </c>
      <c r="O163" s="26" t="s">
        <v>68</v>
      </c>
      <c r="P163" s="27">
        <v>43465</v>
      </c>
      <c r="Q163" s="22" t="s">
        <v>834</v>
      </c>
      <c r="R163" s="28"/>
      <c r="S163" s="28"/>
    </row>
    <row r="164" spans="2:19" s="4" customFormat="1" ht="20.399999999999999" x14ac:dyDescent="0.3">
      <c r="B164" s="19"/>
      <c r="C164" s="19"/>
      <c r="D164" s="19"/>
      <c r="E164" s="19" t="s">
        <v>17</v>
      </c>
      <c r="F164" s="20"/>
      <c r="G164" s="21"/>
      <c r="H164" s="22" t="s">
        <v>907</v>
      </c>
      <c r="I164" s="23"/>
      <c r="J164" s="24" t="s">
        <v>67</v>
      </c>
      <c r="K164" s="25">
        <f>3710*12</f>
        <v>44520</v>
      </c>
      <c r="L164" s="26">
        <v>411311</v>
      </c>
      <c r="M164" s="21">
        <v>2897</v>
      </c>
      <c r="N164" s="27">
        <v>43101</v>
      </c>
      <c r="O164" s="26" t="s">
        <v>68</v>
      </c>
      <c r="P164" s="27">
        <v>43465</v>
      </c>
      <c r="Q164" s="22" t="s">
        <v>835</v>
      </c>
      <c r="R164" s="28"/>
      <c r="S164" s="28"/>
    </row>
    <row r="165" spans="2:19" s="4" customFormat="1" ht="20.399999999999999" x14ac:dyDescent="0.3">
      <c r="B165" s="19"/>
      <c r="C165" s="19"/>
      <c r="D165" s="19"/>
      <c r="E165" s="19" t="s">
        <v>17</v>
      </c>
      <c r="F165" s="20"/>
      <c r="G165" s="21"/>
      <c r="H165" s="22" t="s">
        <v>38</v>
      </c>
      <c r="I165" s="23"/>
      <c r="J165" s="24" t="s">
        <v>58</v>
      </c>
      <c r="K165" s="25">
        <f>35000*12</f>
        <v>420000</v>
      </c>
      <c r="L165" s="26">
        <v>411311</v>
      </c>
      <c r="M165" s="21">
        <v>2716</v>
      </c>
      <c r="N165" s="27">
        <v>43101</v>
      </c>
      <c r="O165" s="26" t="s">
        <v>68</v>
      </c>
      <c r="P165" s="27">
        <v>43465</v>
      </c>
      <c r="Q165" s="22" t="s">
        <v>636</v>
      </c>
      <c r="R165" s="28"/>
      <c r="S165" s="28"/>
    </row>
    <row r="166" spans="2:19" s="4" customFormat="1" ht="20.399999999999999" x14ac:dyDescent="0.3">
      <c r="B166" s="19"/>
      <c r="C166" s="19"/>
      <c r="D166" s="19"/>
      <c r="E166" s="19" t="s">
        <v>17</v>
      </c>
      <c r="F166" s="20"/>
      <c r="G166" s="21"/>
      <c r="H166" s="22" t="s">
        <v>908</v>
      </c>
      <c r="I166" s="23"/>
      <c r="J166" s="24" t="s">
        <v>58</v>
      </c>
      <c r="K166" s="25">
        <f>3180*12</f>
        <v>38160</v>
      </c>
      <c r="L166" s="26">
        <v>411311</v>
      </c>
      <c r="M166" s="21">
        <v>2747</v>
      </c>
      <c r="N166" s="27">
        <v>43101</v>
      </c>
      <c r="O166" s="26" t="s">
        <v>68</v>
      </c>
      <c r="P166" s="27">
        <v>43465</v>
      </c>
      <c r="Q166" s="22" t="s">
        <v>836</v>
      </c>
      <c r="R166" s="28"/>
      <c r="S166" s="28"/>
    </row>
    <row r="167" spans="2:19" s="4" customFormat="1" ht="20.399999999999999" x14ac:dyDescent="0.3">
      <c r="B167" s="19"/>
      <c r="C167" s="19"/>
      <c r="D167" s="19"/>
      <c r="E167" s="19" t="s">
        <v>17</v>
      </c>
      <c r="F167" s="20"/>
      <c r="G167" s="21"/>
      <c r="H167" s="22" t="s">
        <v>746</v>
      </c>
      <c r="I167" s="23"/>
      <c r="J167" s="24" t="s">
        <v>91</v>
      </c>
      <c r="K167" s="25">
        <f>4897.2*12</f>
        <v>58766.399999999994</v>
      </c>
      <c r="L167" s="26">
        <v>411311</v>
      </c>
      <c r="M167" s="21">
        <v>2898</v>
      </c>
      <c r="N167" s="27">
        <v>43101</v>
      </c>
      <c r="O167" s="26" t="s">
        <v>68</v>
      </c>
      <c r="P167" s="27">
        <v>43465</v>
      </c>
      <c r="Q167" s="22" t="s">
        <v>837</v>
      </c>
      <c r="R167" s="28"/>
      <c r="S167" s="28"/>
    </row>
    <row r="168" spans="2:19" s="4" customFormat="1" ht="20.399999999999999" x14ac:dyDescent="0.3">
      <c r="B168" s="19"/>
      <c r="C168" s="19"/>
      <c r="D168" s="19"/>
      <c r="E168" s="19" t="s">
        <v>17</v>
      </c>
      <c r="F168" s="20"/>
      <c r="G168" s="21"/>
      <c r="H168" s="22" t="s">
        <v>747</v>
      </c>
      <c r="I168" s="23"/>
      <c r="J168" s="24" t="s">
        <v>75</v>
      </c>
      <c r="K168" s="25">
        <f>2729.5*12</f>
        <v>32754</v>
      </c>
      <c r="L168" s="26">
        <v>411311</v>
      </c>
      <c r="M168" s="21">
        <v>2800</v>
      </c>
      <c r="N168" s="27">
        <v>43101</v>
      </c>
      <c r="O168" s="26" t="s">
        <v>68</v>
      </c>
      <c r="P168" s="27">
        <v>43465</v>
      </c>
      <c r="Q168" s="22" t="s">
        <v>838</v>
      </c>
      <c r="R168" s="28"/>
      <c r="S168" s="28"/>
    </row>
    <row r="169" spans="2:19" s="4" customFormat="1" ht="20.399999999999999" x14ac:dyDescent="0.3">
      <c r="B169" s="19"/>
      <c r="C169" s="19"/>
      <c r="D169" s="19"/>
      <c r="E169" s="19" t="s">
        <v>17</v>
      </c>
      <c r="F169" s="20"/>
      <c r="G169" s="21"/>
      <c r="H169" s="22" t="s">
        <v>748</v>
      </c>
      <c r="I169" s="23"/>
      <c r="J169" s="24" t="s">
        <v>71</v>
      </c>
      <c r="K169" s="25">
        <f>3630.86*12</f>
        <v>43570.32</v>
      </c>
      <c r="L169" s="26">
        <v>411311</v>
      </c>
      <c r="M169" s="21">
        <v>2900</v>
      </c>
      <c r="N169" s="27">
        <v>43101</v>
      </c>
      <c r="O169" s="26" t="s">
        <v>68</v>
      </c>
      <c r="P169" s="27">
        <v>43465</v>
      </c>
      <c r="Q169" s="22" t="s">
        <v>839</v>
      </c>
      <c r="R169" s="28"/>
      <c r="S169" s="28"/>
    </row>
    <row r="170" spans="2:19" s="4" customFormat="1" ht="20.399999999999999" x14ac:dyDescent="0.3">
      <c r="B170" s="19"/>
      <c r="C170" s="19"/>
      <c r="D170" s="19"/>
      <c r="E170" s="19" t="s">
        <v>17</v>
      </c>
      <c r="F170" s="20"/>
      <c r="G170" s="21"/>
      <c r="H170" s="22" t="s">
        <v>749</v>
      </c>
      <c r="I170" s="23"/>
      <c r="J170" s="24" t="s">
        <v>58</v>
      </c>
      <c r="K170" s="25">
        <f>23320*12</f>
        <v>279840</v>
      </c>
      <c r="L170" s="26">
        <v>411311</v>
      </c>
      <c r="M170" s="21">
        <v>2785</v>
      </c>
      <c r="N170" s="27">
        <v>43101</v>
      </c>
      <c r="O170" s="26" t="s">
        <v>68</v>
      </c>
      <c r="P170" s="27">
        <v>43465</v>
      </c>
      <c r="Q170" s="22" t="s">
        <v>840</v>
      </c>
      <c r="R170" s="28"/>
      <c r="S170" s="28"/>
    </row>
    <row r="171" spans="2:19" s="4" customFormat="1" ht="20.399999999999999" x14ac:dyDescent="0.3">
      <c r="B171" s="19"/>
      <c r="C171" s="19"/>
      <c r="D171" s="19"/>
      <c r="E171" s="19" t="s">
        <v>17</v>
      </c>
      <c r="F171" s="20"/>
      <c r="G171" s="21"/>
      <c r="H171" s="22" t="s">
        <v>749</v>
      </c>
      <c r="I171" s="23"/>
      <c r="J171" s="24" t="s">
        <v>58</v>
      </c>
      <c r="K171" s="25">
        <f>23320*12</f>
        <v>279840</v>
      </c>
      <c r="L171" s="26">
        <v>411311</v>
      </c>
      <c r="M171" s="21">
        <v>2786</v>
      </c>
      <c r="N171" s="27">
        <v>43101</v>
      </c>
      <c r="O171" s="26" t="s">
        <v>68</v>
      </c>
      <c r="P171" s="27">
        <v>43465</v>
      </c>
      <c r="Q171" s="22" t="s">
        <v>841</v>
      </c>
      <c r="R171" s="28"/>
      <c r="S171" s="28"/>
    </row>
    <row r="172" spans="2:19" s="4" customFormat="1" ht="20.399999999999999" x14ac:dyDescent="0.3">
      <c r="B172" s="19"/>
      <c r="C172" s="19"/>
      <c r="D172" s="19"/>
      <c r="E172" s="19" t="s">
        <v>17</v>
      </c>
      <c r="F172" s="20"/>
      <c r="G172" s="21"/>
      <c r="H172" s="22" t="s">
        <v>750</v>
      </c>
      <c r="I172" s="23"/>
      <c r="J172" s="24" t="s">
        <v>58</v>
      </c>
      <c r="K172" s="25">
        <f>17696.7*6</f>
        <v>106180.20000000001</v>
      </c>
      <c r="L172" s="26">
        <v>411311</v>
      </c>
      <c r="M172" s="21">
        <v>2802</v>
      </c>
      <c r="N172" s="27">
        <v>43101</v>
      </c>
      <c r="O172" s="26" t="s">
        <v>68</v>
      </c>
      <c r="P172" s="27">
        <v>43281</v>
      </c>
      <c r="Q172" s="22" t="s">
        <v>842</v>
      </c>
      <c r="R172" s="28"/>
      <c r="S172" s="28"/>
    </row>
    <row r="173" spans="2:19" s="4" customFormat="1" ht="20.399999999999999" x14ac:dyDescent="0.3">
      <c r="B173" s="19"/>
      <c r="C173" s="19"/>
      <c r="D173" s="19"/>
      <c r="E173" s="19" t="s">
        <v>17</v>
      </c>
      <c r="F173" s="20"/>
      <c r="G173" s="21"/>
      <c r="H173" s="22" t="s">
        <v>751</v>
      </c>
      <c r="I173" s="23"/>
      <c r="J173" s="24" t="s">
        <v>58</v>
      </c>
      <c r="K173" s="25">
        <f>48720*5</f>
        <v>243600</v>
      </c>
      <c r="L173" s="26">
        <v>411311</v>
      </c>
      <c r="M173" s="21">
        <v>2949</v>
      </c>
      <c r="N173" s="27">
        <v>43313</v>
      </c>
      <c r="O173" s="26" t="s">
        <v>68</v>
      </c>
      <c r="P173" s="27">
        <v>43465</v>
      </c>
      <c r="Q173" s="22" t="s">
        <v>843</v>
      </c>
      <c r="R173" s="28"/>
      <c r="S173" s="28"/>
    </row>
    <row r="174" spans="2:19" s="4" customFormat="1" ht="20.399999999999999" x14ac:dyDescent="0.3">
      <c r="B174" s="19"/>
      <c r="C174" s="19"/>
      <c r="D174" s="19"/>
      <c r="E174" s="19" t="s">
        <v>17</v>
      </c>
      <c r="F174" s="20"/>
      <c r="G174" s="21"/>
      <c r="H174" s="22" t="s">
        <v>752</v>
      </c>
      <c r="I174" s="23"/>
      <c r="J174" s="24" t="s">
        <v>58</v>
      </c>
      <c r="K174" s="25">
        <f>29000*2</f>
        <v>58000</v>
      </c>
      <c r="L174" s="26">
        <v>411311</v>
      </c>
      <c r="M174" s="21">
        <v>2930</v>
      </c>
      <c r="N174" s="27">
        <v>43101</v>
      </c>
      <c r="O174" s="26" t="s">
        <v>68</v>
      </c>
      <c r="P174" s="27">
        <v>43159</v>
      </c>
      <c r="Q174" s="22" t="s">
        <v>643</v>
      </c>
      <c r="R174" s="28"/>
      <c r="S174" s="28"/>
    </row>
    <row r="175" spans="2:19" s="4" customFormat="1" ht="20.399999999999999" x14ac:dyDescent="0.3">
      <c r="B175" s="19"/>
      <c r="C175" s="19"/>
      <c r="D175" s="19"/>
      <c r="E175" s="19" t="s">
        <v>17</v>
      </c>
      <c r="F175" s="20"/>
      <c r="G175" s="21"/>
      <c r="H175" s="22" t="s">
        <v>752</v>
      </c>
      <c r="I175" s="23"/>
      <c r="J175" s="24" t="s">
        <v>58</v>
      </c>
      <c r="K175" s="25">
        <f>29000*4</f>
        <v>116000</v>
      </c>
      <c r="L175" s="26">
        <v>411311</v>
      </c>
      <c r="M175" s="21">
        <v>2726</v>
      </c>
      <c r="N175" s="27">
        <v>43252</v>
      </c>
      <c r="O175" s="26" t="s">
        <v>68</v>
      </c>
      <c r="P175" s="27">
        <v>43373</v>
      </c>
      <c r="Q175" s="22" t="s">
        <v>685</v>
      </c>
      <c r="R175" s="28"/>
      <c r="S175" s="28"/>
    </row>
    <row r="176" spans="2:19" s="4" customFormat="1" ht="20.399999999999999" x14ac:dyDescent="0.3">
      <c r="B176" s="19"/>
      <c r="C176" s="19"/>
      <c r="D176" s="19"/>
      <c r="E176" s="19" t="s">
        <v>17</v>
      </c>
      <c r="F176" s="20"/>
      <c r="G176" s="21"/>
      <c r="H176" s="22" t="s">
        <v>753</v>
      </c>
      <c r="I176" s="23"/>
      <c r="J176" s="24" t="s">
        <v>95</v>
      </c>
      <c r="K176" s="25">
        <f>13780*7</f>
        <v>96460</v>
      </c>
      <c r="L176" s="26">
        <v>411311</v>
      </c>
      <c r="M176" s="21">
        <v>2932</v>
      </c>
      <c r="N176" s="27">
        <v>43252</v>
      </c>
      <c r="O176" s="26" t="s">
        <v>68</v>
      </c>
      <c r="P176" s="27">
        <v>43465</v>
      </c>
      <c r="Q176" s="22" t="s">
        <v>844</v>
      </c>
      <c r="R176" s="28"/>
      <c r="S176" s="28"/>
    </row>
    <row r="177" spans="2:19" s="4" customFormat="1" ht="20.399999999999999" x14ac:dyDescent="0.3">
      <c r="B177" s="19"/>
      <c r="C177" s="19"/>
      <c r="D177" s="19"/>
      <c r="E177" s="19" t="s">
        <v>17</v>
      </c>
      <c r="F177" s="20"/>
      <c r="G177" s="21"/>
      <c r="H177" s="22" t="s">
        <v>754</v>
      </c>
      <c r="I177" s="23"/>
      <c r="J177" s="24" t="s">
        <v>89</v>
      </c>
      <c r="K177" s="25">
        <f>2798.4*12</f>
        <v>33580.800000000003</v>
      </c>
      <c r="L177" s="26">
        <v>411311</v>
      </c>
      <c r="M177" s="21">
        <v>2901</v>
      </c>
      <c r="N177" s="27">
        <v>43101</v>
      </c>
      <c r="O177" s="26" t="s">
        <v>68</v>
      </c>
      <c r="P177" s="27">
        <v>43465</v>
      </c>
      <c r="Q177" s="22" t="s">
        <v>845</v>
      </c>
      <c r="R177" s="28"/>
      <c r="S177" s="28"/>
    </row>
    <row r="178" spans="2:19" s="4" customFormat="1" ht="20.399999999999999" x14ac:dyDescent="0.3">
      <c r="B178" s="19"/>
      <c r="C178" s="19"/>
      <c r="D178" s="19"/>
      <c r="E178" s="19" t="s">
        <v>17</v>
      </c>
      <c r="F178" s="20"/>
      <c r="G178" s="21"/>
      <c r="H178" s="22" t="s">
        <v>39</v>
      </c>
      <c r="I178" s="23"/>
      <c r="J178" s="24" t="s">
        <v>58</v>
      </c>
      <c r="K178" s="25">
        <f>25000*12</f>
        <v>300000</v>
      </c>
      <c r="L178" s="26">
        <v>411311</v>
      </c>
      <c r="M178" s="21">
        <v>2902</v>
      </c>
      <c r="N178" s="27">
        <v>43101</v>
      </c>
      <c r="O178" s="26" t="s">
        <v>68</v>
      </c>
      <c r="P178" s="27">
        <v>43465</v>
      </c>
      <c r="Q178" s="22" t="s">
        <v>846</v>
      </c>
      <c r="R178" s="28"/>
      <c r="S178" s="28"/>
    </row>
    <row r="179" spans="2:19" s="4" customFormat="1" ht="20.399999999999999" x14ac:dyDescent="0.3">
      <c r="B179" s="19"/>
      <c r="C179" s="19"/>
      <c r="D179" s="19"/>
      <c r="E179" s="19" t="s">
        <v>17</v>
      </c>
      <c r="F179" s="20"/>
      <c r="G179" s="21"/>
      <c r="H179" s="22" t="s">
        <v>755</v>
      </c>
      <c r="I179" s="23"/>
      <c r="J179" s="24" t="s">
        <v>90</v>
      </c>
      <c r="K179" s="25">
        <f>2300.2*12</f>
        <v>27602.399999999998</v>
      </c>
      <c r="L179" s="26">
        <v>411311</v>
      </c>
      <c r="M179" s="21">
        <v>2903</v>
      </c>
      <c r="N179" s="27">
        <v>43101</v>
      </c>
      <c r="O179" s="26" t="s">
        <v>68</v>
      </c>
      <c r="P179" s="27">
        <v>43465</v>
      </c>
      <c r="Q179" s="22" t="s">
        <v>847</v>
      </c>
      <c r="R179" s="28"/>
      <c r="S179" s="28"/>
    </row>
    <row r="180" spans="2:19" s="4" customFormat="1" ht="20.399999999999999" x14ac:dyDescent="0.3">
      <c r="B180" s="19"/>
      <c r="C180" s="19"/>
      <c r="D180" s="19"/>
      <c r="E180" s="19" t="s">
        <v>17</v>
      </c>
      <c r="F180" s="20"/>
      <c r="G180" s="21"/>
      <c r="H180" s="22" t="s">
        <v>41</v>
      </c>
      <c r="I180" s="23"/>
      <c r="J180" s="24" t="s">
        <v>96</v>
      </c>
      <c r="K180" s="25">
        <f>3180*12</f>
        <v>38160</v>
      </c>
      <c r="L180" s="26">
        <v>411311</v>
      </c>
      <c r="M180" s="21">
        <v>2904</v>
      </c>
      <c r="N180" s="27">
        <v>43101</v>
      </c>
      <c r="O180" s="26" t="s">
        <v>68</v>
      </c>
      <c r="P180" s="27">
        <v>43465</v>
      </c>
      <c r="Q180" s="22" t="s">
        <v>848</v>
      </c>
      <c r="R180" s="28"/>
      <c r="S180" s="28"/>
    </row>
    <row r="181" spans="2:19" s="4" customFormat="1" ht="20.399999999999999" x14ac:dyDescent="0.3">
      <c r="B181" s="19"/>
      <c r="C181" s="19"/>
      <c r="D181" s="19"/>
      <c r="E181" s="19" t="s">
        <v>17</v>
      </c>
      <c r="F181" s="20"/>
      <c r="G181" s="21"/>
      <c r="H181" s="22" t="s">
        <v>756</v>
      </c>
      <c r="I181" s="23"/>
      <c r="J181" s="24" t="s">
        <v>75</v>
      </c>
      <c r="K181" s="25">
        <f>897.82*12</f>
        <v>10773.84</v>
      </c>
      <c r="L181" s="26">
        <v>411311</v>
      </c>
      <c r="M181" s="21">
        <v>2905</v>
      </c>
      <c r="N181" s="27">
        <v>43101</v>
      </c>
      <c r="O181" s="26" t="s">
        <v>68</v>
      </c>
      <c r="P181" s="27">
        <v>43465</v>
      </c>
      <c r="Q181" s="22" t="s">
        <v>849</v>
      </c>
      <c r="R181" s="28"/>
      <c r="S181" s="28"/>
    </row>
    <row r="182" spans="2:19" s="4" customFormat="1" ht="20.399999999999999" x14ac:dyDescent="0.3">
      <c r="B182" s="19"/>
      <c r="C182" s="19"/>
      <c r="D182" s="19"/>
      <c r="E182" s="19" t="s">
        <v>17</v>
      </c>
      <c r="F182" s="20"/>
      <c r="G182" s="21"/>
      <c r="H182" s="22" t="s">
        <v>757</v>
      </c>
      <c r="I182" s="23"/>
      <c r="J182" s="24" t="s">
        <v>59</v>
      </c>
      <c r="K182" s="25">
        <f>2438*12</f>
        <v>29256</v>
      </c>
      <c r="L182" s="26">
        <v>411311</v>
      </c>
      <c r="M182" s="21">
        <v>2827</v>
      </c>
      <c r="N182" s="27">
        <v>43101</v>
      </c>
      <c r="O182" s="26" t="s">
        <v>68</v>
      </c>
      <c r="P182" s="27">
        <v>43465</v>
      </c>
      <c r="Q182" s="22" t="s">
        <v>850</v>
      </c>
      <c r="R182" s="28"/>
      <c r="S182" s="28"/>
    </row>
    <row r="183" spans="2:19" s="4" customFormat="1" ht="20.399999999999999" x14ac:dyDescent="0.3">
      <c r="B183" s="19"/>
      <c r="C183" s="19"/>
      <c r="D183" s="19"/>
      <c r="E183" s="19" t="s">
        <v>17</v>
      </c>
      <c r="F183" s="20"/>
      <c r="G183" s="21"/>
      <c r="H183" s="22" t="s">
        <v>758</v>
      </c>
      <c r="I183" s="23"/>
      <c r="J183" s="24" t="s">
        <v>79</v>
      </c>
      <c r="K183" s="25">
        <f>3180*12</f>
        <v>38160</v>
      </c>
      <c r="L183" s="26">
        <v>411311</v>
      </c>
      <c r="M183" s="21">
        <v>2907</v>
      </c>
      <c r="N183" s="27">
        <v>43101</v>
      </c>
      <c r="O183" s="26" t="s">
        <v>68</v>
      </c>
      <c r="P183" s="27">
        <v>43465</v>
      </c>
      <c r="Q183" s="22" t="s">
        <v>851</v>
      </c>
      <c r="R183" s="28"/>
      <c r="S183" s="28"/>
    </row>
    <row r="184" spans="2:19" s="4" customFormat="1" ht="20.399999999999999" x14ac:dyDescent="0.3">
      <c r="B184" s="19"/>
      <c r="C184" s="19"/>
      <c r="D184" s="19"/>
      <c r="E184" s="19" t="s">
        <v>17</v>
      </c>
      <c r="F184" s="20"/>
      <c r="G184" s="21"/>
      <c r="H184" s="22" t="s">
        <v>758</v>
      </c>
      <c r="I184" s="23"/>
      <c r="J184" s="24" t="s">
        <v>97</v>
      </c>
      <c r="K184" s="25">
        <f>3895.5*12</f>
        <v>46746</v>
      </c>
      <c r="L184" s="26">
        <v>411311</v>
      </c>
      <c r="M184" s="21">
        <v>2906</v>
      </c>
      <c r="N184" s="27">
        <v>43101</v>
      </c>
      <c r="O184" s="26" t="s">
        <v>68</v>
      </c>
      <c r="P184" s="27">
        <v>43465</v>
      </c>
      <c r="Q184" s="22" t="s">
        <v>852</v>
      </c>
      <c r="R184" s="28"/>
      <c r="S184" s="28"/>
    </row>
    <row r="185" spans="2:19" s="4" customFormat="1" ht="20.399999999999999" x14ac:dyDescent="0.3">
      <c r="B185" s="19"/>
      <c r="C185" s="19"/>
      <c r="D185" s="19"/>
      <c r="E185" s="19" t="s">
        <v>17</v>
      </c>
      <c r="F185" s="20"/>
      <c r="G185" s="21"/>
      <c r="H185" s="22" t="s">
        <v>40</v>
      </c>
      <c r="I185" s="23"/>
      <c r="J185" s="24" t="s">
        <v>97</v>
      </c>
      <c r="K185" s="25">
        <f>2782.5*12</f>
        <v>33390</v>
      </c>
      <c r="L185" s="26">
        <v>411311</v>
      </c>
      <c r="M185" s="21">
        <v>2861</v>
      </c>
      <c r="N185" s="27">
        <v>43101</v>
      </c>
      <c r="O185" s="26" t="s">
        <v>68</v>
      </c>
      <c r="P185" s="27">
        <v>43465</v>
      </c>
      <c r="Q185" s="22" t="s">
        <v>909</v>
      </c>
      <c r="R185" s="28"/>
      <c r="S185" s="28"/>
    </row>
    <row r="186" spans="2:19" s="4" customFormat="1" ht="20.399999999999999" x14ac:dyDescent="0.3">
      <c r="B186" s="19"/>
      <c r="C186" s="19"/>
      <c r="D186" s="19"/>
      <c r="E186" s="19" t="s">
        <v>17</v>
      </c>
      <c r="F186" s="20"/>
      <c r="G186" s="21"/>
      <c r="H186" s="22" t="s">
        <v>759</v>
      </c>
      <c r="I186" s="23"/>
      <c r="J186" s="24" t="s">
        <v>58</v>
      </c>
      <c r="K186" s="25">
        <f>64960*12</f>
        <v>779520</v>
      </c>
      <c r="L186" s="26">
        <v>411311</v>
      </c>
      <c r="M186" s="21">
        <v>2738</v>
      </c>
      <c r="N186" s="27">
        <v>43101</v>
      </c>
      <c r="O186" s="26" t="s">
        <v>68</v>
      </c>
      <c r="P186" s="27">
        <v>43465</v>
      </c>
      <c r="Q186" s="22" t="s">
        <v>658</v>
      </c>
      <c r="R186" s="28"/>
      <c r="S186" s="28"/>
    </row>
    <row r="187" spans="2:19" s="4" customFormat="1" ht="20.399999999999999" x14ac:dyDescent="0.3">
      <c r="B187" s="19"/>
      <c r="C187" s="19"/>
      <c r="D187" s="19"/>
      <c r="E187" s="19" t="s">
        <v>17</v>
      </c>
      <c r="F187" s="20"/>
      <c r="G187" s="21"/>
      <c r="H187" s="22" t="s">
        <v>760</v>
      </c>
      <c r="I187" s="23"/>
      <c r="J187" s="24" t="s">
        <v>73</v>
      </c>
      <c r="K187" s="25">
        <f>20097*3</f>
        <v>60291</v>
      </c>
      <c r="L187" s="26">
        <v>411311</v>
      </c>
      <c r="M187" s="21">
        <v>2780</v>
      </c>
      <c r="N187" s="27">
        <v>43101</v>
      </c>
      <c r="O187" s="26" t="s">
        <v>68</v>
      </c>
      <c r="P187" s="29" t="s">
        <v>63</v>
      </c>
      <c r="Q187" s="22" t="s">
        <v>853</v>
      </c>
      <c r="R187" s="28"/>
      <c r="S187" s="28"/>
    </row>
    <row r="188" spans="2:19" s="4" customFormat="1" ht="20.399999999999999" x14ac:dyDescent="0.3">
      <c r="B188" s="19"/>
      <c r="C188" s="19"/>
      <c r="D188" s="19"/>
      <c r="E188" s="19" t="s">
        <v>17</v>
      </c>
      <c r="F188" s="20"/>
      <c r="G188" s="21"/>
      <c r="H188" s="22" t="s">
        <v>42</v>
      </c>
      <c r="I188" s="23"/>
      <c r="J188" s="24" t="s">
        <v>58</v>
      </c>
      <c r="K188" s="25">
        <f>15000.01*12</f>
        <v>180000.12</v>
      </c>
      <c r="L188" s="26">
        <v>411311</v>
      </c>
      <c r="M188" s="21">
        <v>2741</v>
      </c>
      <c r="N188" s="27">
        <v>43101</v>
      </c>
      <c r="O188" s="26" t="s">
        <v>68</v>
      </c>
      <c r="P188" s="27">
        <v>43465</v>
      </c>
      <c r="Q188" s="22" t="s">
        <v>854</v>
      </c>
      <c r="R188" s="28"/>
      <c r="S188" s="28"/>
    </row>
    <row r="189" spans="2:19" s="4" customFormat="1" ht="20.399999999999999" x14ac:dyDescent="0.3">
      <c r="B189" s="19"/>
      <c r="C189" s="19"/>
      <c r="D189" s="19"/>
      <c r="E189" s="19" t="s">
        <v>17</v>
      </c>
      <c r="F189" s="20"/>
      <c r="G189" s="21"/>
      <c r="H189" s="22" t="s">
        <v>761</v>
      </c>
      <c r="I189" s="23"/>
      <c r="J189" s="24" t="s">
        <v>58</v>
      </c>
      <c r="K189" s="25">
        <f>41120.7*12</f>
        <v>493448.39999999997</v>
      </c>
      <c r="L189" s="26">
        <v>411311</v>
      </c>
      <c r="M189" s="21">
        <v>2818</v>
      </c>
      <c r="N189" s="27">
        <v>43101</v>
      </c>
      <c r="O189" s="26" t="s">
        <v>68</v>
      </c>
      <c r="P189" s="27">
        <v>43465</v>
      </c>
      <c r="Q189" s="22" t="s">
        <v>855</v>
      </c>
      <c r="R189" s="28"/>
      <c r="S189" s="28"/>
    </row>
    <row r="190" spans="2:19" s="4" customFormat="1" ht="20.399999999999999" x14ac:dyDescent="0.3">
      <c r="B190" s="19"/>
      <c r="C190" s="19"/>
      <c r="D190" s="19"/>
      <c r="E190" s="19" t="s">
        <v>17</v>
      </c>
      <c r="F190" s="20"/>
      <c r="G190" s="21"/>
      <c r="H190" s="22" t="s">
        <v>762</v>
      </c>
      <c r="I190" s="23"/>
      <c r="J190" s="24" t="s">
        <v>98</v>
      </c>
      <c r="K190" s="25">
        <f>4028*4</f>
        <v>16112</v>
      </c>
      <c r="L190" s="26">
        <v>411311</v>
      </c>
      <c r="M190" s="21">
        <v>2957</v>
      </c>
      <c r="N190" s="27">
        <v>43344</v>
      </c>
      <c r="O190" s="26" t="s">
        <v>68</v>
      </c>
      <c r="P190" s="27">
        <v>43465</v>
      </c>
      <c r="Q190" s="22" t="s">
        <v>856</v>
      </c>
      <c r="R190" s="28"/>
      <c r="S190" s="28"/>
    </row>
    <row r="191" spans="2:19" s="4" customFormat="1" ht="20.399999999999999" x14ac:dyDescent="0.3">
      <c r="B191" s="19"/>
      <c r="C191" s="19"/>
      <c r="D191" s="19"/>
      <c r="E191" s="19" t="s">
        <v>17</v>
      </c>
      <c r="F191" s="20"/>
      <c r="G191" s="21"/>
      <c r="H191" s="22" t="s">
        <v>763</v>
      </c>
      <c r="I191" s="23"/>
      <c r="J191" s="24" t="s">
        <v>69</v>
      </c>
      <c r="K191" s="25">
        <f>26799.47*12</f>
        <v>321593.64</v>
      </c>
      <c r="L191" s="26">
        <v>411311</v>
      </c>
      <c r="M191" s="21">
        <v>2773</v>
      </c>
      <c r="N191" s="27">
        <v>43101</v>
      </c>
      <c r="O191" s="26" t="s">
        <v>68</v>
      </c>
      <c r="P191" s="27">
        <v>43465</v>
      </c>
      <c r="Q191" s="22" t="s">
        <v>857</v>
      </c>
      <c r="R191" s="28"/>
      <c r="S191" s="28"/>
    </row>
    <row r="192" spans="2:19" s="4" customFormat="1" ht="20.399999999999999" x14ac:dyDescent="0.3">
      <c r="B192" s="19"/>
      <c r="C192" s="19"/>
      <c r="D192" s="19"/>
      <c r="E192" s="19" t="s">
        <v>17</v>
      </c>
      <c r="F192" s="20"/>
      <c r="G192" s="21"/>
      <c r="H192" s="22" t="s">
        <v>764</v>
      </c>
      <c r="I192" s="23"/>
      <c r="J192" s="24" t="s">
        <v>58</v>
      </c>
      <c r="K192" s="25">
        <f>63600*3</f>
        <v>190800</v>
      </c>
      <c r="L192" s="26">
        <v>411311</v>
      </c>
      <c r="M192" s="21">
        <v>2933</v>
      </c>
      <c r="N192" s="27">
        <v>43252</v>
      </c>
      <c r="O192" s="26" t="s">
        <v>68</v>
      </c>
      <c r="P192" s="27">
        <v>43343</v>
      </c>
      <c r="Q192" s="22" t="s">
        <v>648</v>
      </c>
      <c r="R192" s="28"/>
      <c r="S192" s="28"/>
    </row>
    <row r="193" spans="2:19" s="4" customFormat="1" ht="20.399999999999999" x14ac:dyDescent="0.3">
      <c r="B193" s="19"/>
      <c r="C193" s="19"/>
      <c r="D193" s="19"/>
      <c r="E193" s="19" t="s">
        <v>17</v>
      </c>
      <c r="F193" s="20"/>
      <c r="G193" s="21"/>
      <c r="H193" s="22" t="s">
        <v>765</v>
      </c>
      <c r="I193" s="23"/>
      <c r="J193" s="24" t="s">
        <v>78</v>
      </c>
      <c r="K193" s="25">
        <f>3180*12</f>
        <v>38160</v>
      </c>
      <c r="L193" s="26">
        <v>411311</v>
      </c>
      <c r="M193" s="21">
        <v>2908</v>
      </c>
      <c r="N193" s="27">
        <v>43101</v>
      </c>
      <c r="O193" s="26" t="s">
        <v>68</v>
      </c>
      <c r="P193" s="27">
        <v>43465</v>
      </c>
      <c r="Q193" s="22" t="s">
        <v>858</v>
      </c>
      <c r="R193" s="28"/>
      <c r="S193" s="28"/>
    </row>
    <row r="194" spans="2:19" s="4" customFormat="1" ht="20.399999999999999" x14ac:dyDescent="0.3">
      <c r="B194" s="19"/>
      <c r="C194" s="19"/>
      <c r="D194" s="19"/>
      <c r="E194" s="19" t="s">
        <v>17</v>
      </c>
      <c r="F194" s="20"/>
      <c r="G194" s="21"/>
      <c r="H194" s="22" t="s">
        <v>766</v>
      </c>
      <c r="I194" s="23"/>
      <c r="J194" s="24" t="s">
        <v>69</v>
      </c>
      <c r="K194" s="25">
        <f>14466.96*12</f>
        <v>173603.52</v>
      </c>
      <c r="L194" s="26">
        <v>411311</v>
      </c>
      <c r="M194" s="21">
        <v>2851</v>
      </c>
      <c r="N194" s="27">
        <v>43101</v>
      </c>
      <c r="O194" s="26" t="s">
        <v>68</v>
      </c>
      <c r="P194" s="27">
        <v>43465</v>
      </c>
      <c r="Q194" s="22" t="s">
        <v>859</v>
      </c>
      <c r="R194" s="28"/>
      <c r="S194" s="28"/>
    </row>
    <row r="195" spans="2:19" s="4" customFormat="1" ht="20.399999999999999" x14ac:dyDescent="0.3">
      <c r="B195" s="19"/>
      <c r="C195" s="19"/>
      <c r="D195" s="19"/>
      <c r="E195" s="19" t="s">
        <v>17</v>
      </c>
      <c r="F195" s="20"/>
      <c r="G195" s="21"/>
      <c r="H195" s="22" t="s">
        <v>766</v>
      </c>
      <c r="I195" s="23"/>
      <c r="J195" s="24" t="s">
        <v>69</v>
      </c>
      <c r="K195" s="25">
        <f>4770*12</f>
        <v>57240</v>
      </c>
      <c r="L195" s="26">
        <v>411311</v>
      </c>
      <c r="M195" s="21">
        <v>2850</v>
      </c>
      <c r="N195" s="27">
        <v>43101</v>
      </c>
      <c r="O195" s="26" t="s">
        <v>68</v>
      </c>
      <c r="P195" s="27">
        <v>43465</v>
      </c>
      <c r="Q195" s="22" t="s">
        <v>860</v>
      </c>
      <c r="R195" s="28"/>
      <c r="S195" s="28"/>
    </row>
    <row r="196" spans="2:19" s="4" customFormat="1" ht="20.399999999999999" x14ac:dyDescent="0.3">
      <c r="B196" s="19"/>
      <c r="C196" s="19"/>
      <c r="D196" s="19"/>
      <c r="E196" s="19" t="s">
        <v>17</v>
      </c>
      <c r="F196" s="20"/>
      <c r="G196" s="21"/>
      <c r="H196" s="22" t="s">
        <v>766</v>
      </c>
      <c r="I196" s="23"/>
      <c r="J196" s="24" t="s">
        <v>69</v>
      </c>
      <c r="K196" s="25">
        <f>7950*12</f>
        <v>95400</v>
      </c>
      <c r="L196" s="26">
        <v>411311</v>
      </c>
      <c r="M196" s="21">
        <v>2852</v>
      </c>
      <c r="N196" s="27">
        <v>43101</v>
      </c>
      <c r="O196" s="26" t="s">
        <v>68</v>
      </c>
      <c r="P196" s="27">
        <v>43465</v>
      </c>
      <c r="Q196" s="22" t="s">
        <v>861</v>
      </c>
      <c r="R196" s="28"/>
      <c r="S196" s="28"/>
    </row>
    <row r="197" spans="2:19" s="4" customFormat="1" ht="20.399999999999999" x14ac:dyDescent="0.3">
      <c r="B197" s="19"/>
      <c r="C197" s="19"/>
      <c r="D197" s="19"/>
      <c r="E197" s="19" t="s">
        <v>17</v>
      </c>
      <c r="F197" s="20"/>
      <c r="G197" s="21"/>
      <c r="H197" s="22" t="s">
        <v>43</v>
      </c>
      <c r="I197" s="23"/>
      <c r="J197" s="24" t="s">
        <v>58</v>
      </c>
      <c r="K197" s="25">
        <f>11686.5*9</f>
        <v>105178.5</v>
      </c>
      <c r="L197" s="26">
        <v>411311</v>
      </c>
      <c r="M197" s="21">
        <v>2809</v>
      </c>
      <c r="N197" s="27">
        <v>43101</v>
      </c>
      <c r="O197" s="26" t="s">
        <v>68</v>
      </c>
      <c r="P197" s="29" t="s">
        <v>65</v>
      </c>
      <c r="Q197" s="22" t="s">
        <v>862</v>
      </c>
      <c r="R197" s="28"/>
      <c r="S197" s="28"/>
    </row>
    <row r="198" spans="2:19" s="4" customFormat="1" ht="20.399999999999999" x14ac:dyDescent="0.3">
      <c r="B198" s="19"/>
      <c r="C198" s="19"/>
      <c r="D198" s="19"/>
      <c r="E198" s="19" t="s">
        <v>17</v>
      </c>
      <c r="F198" s="20"/>
      <c r="G198" s="21"/>
      <c r="H198" s="22" t="s">
        <v>43</v>
      </c>
      <c r="I198" s="23"/>
      <c r="J198" s="24" t="s">
        <v>58</v>
      </c>
      <c r="K198" s="25">
        <f>19080*12</f>
        <v>228960</v>
      </c>
      <c r="L198" s="26">
        <v>411311</v>
      </c>
      <c r="M198" s="21">
        <v>2806</v>
      </c>
      <c r="N198" s="27">
        <v>43101</v>
      </c>
      <c r="O198" s="26" t="s">
        <v>68</v>
      </c>
      <c r="P198" s="27">
        <v>43465</v>
      </c>
      <c r="Q198" s="22" t="s">
        <v>863</v>
      </c>
      <c r="R198" s="28"/>
      <c r="S198" s="28"/>
    </row>
    <row r="199" spans="2:19" s="4" customFormat="1" ht="20.399999999999999" x14ac:dyDescent="0.3">
      <c r="B199" s="19"/>
      <c r="C199" s="19"/>
      <c r="D199" s="19"/>
      <c r="E199" s="19" t="s">
        <v>17</v>
      </c>
      <c r="F199" s="20"/>
      <c r="G199" s="21"/>
      <c r="H199" s="22" t="s">
        <v>43</v>
      </c>
      <c r="I199" s="23"/>
      <c r="J199" s="24" t="s">
        <v>58</v>
      </c>
      <c r="K199" s="25">
        <f>27825*7</f>
        <v>194775</v>
      </c>
      <c r="L199" s="26">
        <v>411311</v>
      </c>
      <c r="M199" s="21">
        <v>2807</v>
      </c>
      <c r="N199" s="27">
        <v>43101</v>
      </c>
      <c r="O199" s="26" t="s">
        <v>68</v>
      </c>
      <c r="P199" s="27">
        <v>43312</v>
      </c>
      <c r="Q199" s="22" t="s">
        <v>665</v>
      </c>
      <c r="R199" s="28"/>
      <c r="S199" s="28"/>
    </row>
    <row r="200" spans="2:19" s="4" customFormat="1" ht="20.399999999999999" x14ac:dyDescent="0.3">
      <c r="B200" s="19"/>
      <c r="C200" s="19"/>
      <c r="D200" s="19"/>
      <c r="E200" s="19" t="s">
        <v>17</v>
      </c>
      <c r="F200" s="20"/>
      <c r="G200" s="21"/>
      <c r="H200" s="22" t="s">
        <v>43</v>
      </c>
      <c r="I200" s="23"/>
      <c r="J200" s="24" t="s">
        <v>58</v>
      </c>
      <c r="K200" s="25">
        <f>32065*3</f>
        <v>96195</v>
      </c>
      <c r="L200" s="26">
        <v>411311</v>
      </c>
      <c r="M200" s="21">
        <v>2808</v>
      </c>
      <c r="N200" s="27">
        <v>43374</v>
      </c>
      <c r="O200" s="26" t="s">
        <v>68</v>
      </c>
      <c r="P200" s="27">
        <v>43465</v>
      </c>
      <c r="Q200" s="22" t="s">
        <v>864</v>
      </c>
      <c r="R200" s="28"/>
      <c r="S200" s="28"/>
    </row>
    <row r="201" spans="2:19" s="4" customFormat="1" ht="20.399999999999999" x14ac:dyDescent="0.3">
      <c r="B201" s="19"/>
      <c r="C201" s="19"/>
      <c r="D201" s="19"/>
      <c r="E201" s="19" t="s">
        <v>17</v>
      </c>
      <c r="F201" s="20"/>
      <c r="G201" s="21"/>
      <c r="H201" s="22" t="s">
        <v>43</v>
      </c>
      <c r="I201" s="23"/>
      <c r="J201" s="24" t="s">
        <v>58</v>
      </c>
      <c r="K201" s="25">
        <f>33390*12</f>
        <v>400680</v>
      </c>
      <c r="L201" s="26">
        <v>411311</v>
      </c>
      <c r="M201" s="21">
        <v>2955</v>
      </c>
      <c r="N201" s="27">
        <v>43101</v>
      </c>
      <c r="O201" s="26" t="s">
        <v>68</v>
      </c>
      <c r="P201" s="27">
        <v>43465</v>
      </c>
      <c r="Q201" s="22" t="s">
        <v>865</v>
      </c>
      <c r="R201" s="28"/>
      <c r="S201" s="28"/>
    </row>
    <row r="202" spans="2:19" s="4" customFormat="1" ht="20.399999999999999" x14ac:dyDescent="0.3">
      <c r="B202" s="19"/>
      <c r="C202" s="19"/>
      <c r="D202" s="19"/>
      <c r="E202" s="19" t="s">
        <v>17</v>
      </c>
      <c r="F202" s="20"/>
      <c r="G202" s="21"/>
      <c r="H202" s="22" t="s">
        <v>44</v>
      </c>
      <c r="I202" s="23"/>
      <c r="J202" s="24" t="s">
        <v>58</v>
      </c>
      <c r="K202" s="25">
        <f>15900*12</f>
        <v>190800</v>
      </c>
      <c r="L202" s="26">
        <v>411311</v>
      </c>
      <c r="M202" s="21">
        <v>2810</v>
      </c>
      <c r="N202" s="27">
        <v>43101</v>
      </c>
      <c r="O202" s="26" t="s">
        <v>68</v>
      </c>
      <c r="P202" s="27">
        <v>43465</v>
      </c>
      <c r="Q202" s="22" t="s">
        <v>866</v>
      </c>
      <c r="R202" s="28"/>
      <c r="S202" s="28"/>
    </row>
    <row r="203" spans="2:19" s="4" customFormat="1" ht="20.399999999999999" x14ac:dyDescent="0.3">
      <c r="B203" s="19"/>
      <c r="C203" s="19"/>
      <c r="D203" s="19"/>
      <c r="E203" s="19" t="s">
        <v>17</v>
      </c>
      <c r="F203" s="20"/>
      <c r="G203" s="21"/>
      <c r="H203" s="22" t="s">
        <v>44</v>
      </c>
      <c r="I203" s="23"/>
      <c r="J203" s="24" t="s">
        <v>58</v>
      </c>
      <c r="K203" s="25">
        <f>20000*12</f>
        <v>240000</v>
      </c>
      <c r="L203" s="26">
        <v>411311</v>
      </c>
      <c r="M203" s="21">
        <v>2867</v>
      </c>
      <c r="N203" s="27">
        <v>43101</v>
      </c>
      <c r="O203" s="26" t="s">
        <v>68</v>
      </c>
      <c r="P203" s="27">
        <v>43465</v>
      </c>
      <c r="Q203" s="22" t="s">
        <v>867</v>
      </c>
      <c r="R203" s="28"/>
      <c r="S203" s="28"/>
    </row>
    <row r="204" spans="2:19" s="4" customFormat="1" ht="20.399999999999999" x14ac:dyDescent="0.3">
      <c r="B204" s="19"/>
      <c r="C204" s="19"/>
      <c r="D204" s="19"/>
      <c r="E204" s="19" t="s">
        <v>17</v>
      </c>
      <c r="F204" s="20"/>
      <c r="G204" s="21"/>
      <c r="H204" s="22" t="s">
        <v>44</v>
      </c>
      <c r="I204" s="23"/>
      <c r="J204" s="24" t="s">
        <v>58</v>
      </c>
      <c r="K204" s="25">
        <f>18000*10</f>
        <v>180000</v>
      </c>
      <c r="L204" s="26">
        <v>411311</v>
      </c>
      <c r="M204" s="21">
        <v>2847</v>
      </c>
      <c r="N204" s="27">
        <v>43101</v>
      </c>
      <c r="O204" s="26" t="s">
        <v>68</v>
      </c>
      <c r="P204" s="27">
        <v>43404</v>
      </c>
      <c r="Q204" s="22" t="s">
        <v>868</v>
      </c>
      <c r="R204" s="28"/>
      <c r="S204" s="28"/>
    </row>
    <row r="205" spans="2:19" s="4" customFormat="1" ht="20.399999999999999" x14ac:dyDescent="0.3">
      <c r="B205" s="19"/>
      <c r="C205" s="19"/>
      <c r="D205" s="19"/>
      <c r="E205" s="19" t="s">
        <v>17</v>
      </c>
      <c r="F205" s="20"/>
      <c r="G205" s="21"/>
      <c r="H205" s="22" t="s">
        <v>767</v>
      </c>
      <c r="I205" s="23"/>
      <c r="J205" s="24" t="s">
        <v>95</v>
      </c>
      <c r="K205" s="25">
        <f>6360*6</f>
        <v>38160</v>
      </c>
      <c r="L205" s="26">
        <v>411311</v>
      </c>
      <c r="M205" s="21">
        <v>2940</v>
      </c>
      <c r="N205" s="27">
        <v>43282</v>
      </c>
      <c r="O205" s="26" t="s">
        <v>68</v>
      </c>
      <c r="P205" s="27">
        <v>43465</v>
      </c>
      <c r="Q205" s="22" t="s">
        <v>869</v>
      </c>
      <c r="R205" s="28"/>
      <c r="S205" s="28"/>
    </row>
    <row r="206" spans="2:19" s="4" customFormat="1" ht="20.399999999999999" x14ac:dyDescent="0.3">
      <c r="B206" s="19"/>
      <c r="C206" s="19"/>
      <c r="D206" s="19"/>
      <c r="E206" s="19" t="s">
        <v>17</v>
      </c>
      <c r="F206" s="20"/>
      <c r="G206" s="21"/>
      <c r="H206" s="22" t="s">
        <v>45</v>
      </c>
      <c r="I206" s="23"/>
      <c r="J206" s="24" t="s">
        <v>89</v>
      </c>
      <c r="K206" s="25">
        <f>11448*12</f>
        <v>137376</v>
      </c>
      <c r="L206" s="26">
        <v>411311</v>
      </c>
      <c r="M206" s="21">
        <v>2909</v>
      </c>
      <c r="N206" s="27">
        <v>43101</v>
      </c>
      <c r="O206" s="26" t="s">
        <v>68</v>
      </c>
      <c r="P206" s="27">
        <v>43465</v>
      </c>
      <c r="Q206" s="22" t="s">
        <v>870</v>
      </c>
      <c r="R206" s="28"/>
      <c r="S206" s="28"/>
    </row>
    <row r="207" spans="2:19" s="4" customFormat="1" ht="20.399999999999999" x14ac:dyDescent="0.3">
      <c r="B207" s="19"/>
      <c r="C207" s="19"/>
      <c r="D207" s="19"/>
      <c r="E207" s="19" t="s">
        <v>17</v>
      </c>
      <c r="F207" s="20"/>
      <c r="G207" s="21"/>
      <c r="H207" s="22" t="s">
        <v>768</v>
      </c>
      <c r="I207" s="23"/>
      <c r="J207" s="24" t="s">
        <v>86</v>
      </c>
      <c r="K207" s="25">
        <f>22260*12</f>
        <v>267120</v>
      </c>
      <c r="L207" s="26">
        <v>411311</v>
      </c>
      <c r="M207" s="21">
        <v>2776</v>
      </c>
      <c r="N207" s="27">
        <v>43101</v>
      </c>
      <c r="O207" s="26" t="s">
        <v>68</v>
      </c>
      <c r="P207" s="27">
        <v>43465</v>
      </c>
      <c r="Q207" s="22" t="s">
        <v>633</v>
      </c>
      <c r="R207" s="28"/>
      <c r="S207" s="28"/>
    </row>
    <row r="208" spans="2:19" s="4" customFormat="1" ht="20.399999999999999" x14ac:dyDescent="0.3">
      <c r="B208" s="19"/>
      <c r="C208" s="19"/>
      <c r="D208" s="19"/>
      <c r="E208" s="19" t="s">
        <v>17</v>
      </c>
      <c r="F208" s="20"/>
      <c r="G208" s="21"/>
      <c r="H208" s="22" t="s">
        <v>46</v>
      </c>
      <c r="I208" s="23"/>
      <c r="J208" s="24" t="s">
        <v>86</v>
      </c>
      <c r="K208" s="25">
        <f>4700.01*12</f>
        <v>56400.12</v>
      </c>
      <c r="L208" s="26">
        <v>411311</v>
      </c>
      <c r="M208" s="21">
        <v>2910</v>
      </c>
      <c r="N208" s="27">
        <v>43101</v>
      </c>
      <c r="O208" s="26" t="s">
        <v>68</v>
      </c>
      <c r="P208" s="27">
        <v>43465</v>
      </c>
      <c r="Q208" s="22" t="s">
        <v>871</v>
      </c>
      <c r="R208" s="28"/>
      <c r="S208" s="28"/>
    </row>
    <row r="209" spans="2:19" s="4" customFormat="1" ht="20.399999999999999" x14ac:dyDescent="0.3">
      <c r="B209" s="19"/>
      <c r="C209" s="19"/>
      <c r="D209" s="19"/>
      <c r="E209" s="19" t="s">
        <v>17</v>
      </c>
      <c r="F209" s="20"/>
      <c r="G209" s="21"/>
      <c r="H209" s="22" t="s">
        <v>769</v>
      </c>
      <c r="I209" s="23"/>
      <c r="J209" s="24" t="s">
        <v>58</v>
      </c>
      <c r="K209" s="25">
        <f>74200*12</f>
        <v>890400</v>
      </c>
      <c r="L209" s="26">
        <v>411311</v>
      </c>
      <c r="M209" s="21">
        <v>2751</v>
      </c>
      <c r="N209" s="27">
        <v>43101</v>
      </c>
      <c r="O209" s="26" t="s">
        <v>68</v>
      </c>
      <c r="P209" s="27">
        <v>43465</v>
      </c>
      <c r="Q209" s="22" t="s">
        <v>872</v>
      </c>
      <c r="R209" s="28"/>
      <c r="S209" s="28"/>
    </row>
    <row r="210" spans="2:19" s="4" customFormat="1" ht="20.399999999999999" x14ac:dyDescent="0.3">
      <c r="B210" s="19"/>
      <c r="C210" s="19"/>
      <c r="D210" s="19"/>
      <c r="E210" s="19" t="s">
        <v>17</v>
      </c>
      <c r="F210" s="20"/>
      <c r="G210" s="21"/>
      <c r="H210" s="22" t="s">
        <v>770</v>
      </c>
      <c r="I210" s="23"/>
      <c r="J210" s="24" t="s">
        <v>99</v>
      </c>
      <c r="K210" s="25">
        <f>3286*12</f>
        <v>39432</v>
      </c>
      <c r="L210" s="26">
        <v>411311</v>
      </c>
      <c r="M210" s="21">
        <v>2931</v>
      </c>
      <c r="N210" s="27">
        <v>43101</v>
      </c>
      <c r="O210" s="26" t="s">
        <v>68</v>
      </c>
      <c r="P210" s="27">
        <v>43465</v>
      </c>
      <c r="Q210" s="22" t="s">
        <v>873</v>
      </c>
      <c r="R210" s="28"/>
      <c r="S210" s="28"/>
    </row>
    <row r="211" spans="2:19" s="4" customFormat="1" ht="20.399999999999999" x14ac:dyDescent="0.3">
      <c r="B211" s="19"/>
      <c r="C211" s="19"/>
      <c r="D211" s="19"/>
      <c r="E211" s="19" t="s">
        <v>17</v>
      </c>
      <c r="F211" s="20"/>
      <c r="G211" s="21"/>
      <c r="H211" s="22" t="s">
        <v>770</v>
      </c>
      <c r="I211" s="23"/>
      <c r="J211" s="24" t="s">
        <v>99</v>
      </c>
      <c r="K211" s="25">
        <f>3604*7</f>
        <v>25228</v>
      </c>
      <c r="L211" s="26">
        <v>411311</v>
      </c>
      <c r="M211" s="21">
        <v>2774</v>
      </c>
      <c r="N211" s="27">
        <v>43252</v>
      </c>
      <c r="O211" s="26" t="s">
        <v>68</v>
      </c>
      <c r="P211" s="27">
        <v>43465</v>
      </c>
      <c r="Q211" s="22" t="s">
        <v>874</v>
      </c>
      <c r="R211" s="28"/>
      <c r="S211" s="28"/>
    </row>
    <row r="212" spans="2:19" s="4" customFormat="1" ht="20.399999999999999" x14ac:dyDescent="0.3">
      <c r="B212" s="19"/>
      <c r="C212" s="19"/>
      <c r="D212" s="19"/>
      <c r="E212" s="19" t="s">
        <v>17</v>
      </c>
      <c r="F212" s="20"/>
      <c r="G212" s="21"/>
      <c r="H212" s="22" t="s">
        <v>771</v>
      </c>
      <c r="I212" s="23"/>
      <c r="J212" s="24" t="s">
        <v>93</v>
      </c>
      <c r="K212" s="25">
        <f>3180*12</f>
        <v>38160</v>
      </c>
      <c r="L212" s="26">
        <v>411311</v>
      </c>
      <c r="M212" s="21">
        <v>2911</v>
      </c>
      <c r="N212" s="27">
        <v>43101</v>
      </c>
      <c r="O212" s="26" t="s">
        <v>68</v>
      </c>
      <c r="P212" s="27">
        <v>43465</v>
      </c>
      <c r="Q212" s="22" t="s">
        <v>875</v>
      </c>
      <c r="R212" s="28"/>
      <c r="S212" s="28"/>
    </row>
    <row r="213" spans="2:19" s="4" customFormat="1" ht="20.399999999999999" x14ac:dyDescent="0.3">
      <c r="B213" s="19"/>
      <c r="C213" s="19"/>
      <c r="D213" s="19"/>
      <c r="E213" s="19" t="s">
        <v>17</v>
      </c>
      <c r="F213" s="20"/>
      <c r="G213" s="21"/>
      <c r="H213" s="22" t="s">
        <v>772</v>
      </c>
      <c r="I213" s="23"/>
      <c r="J213" s="24" t="s">
        <v>58</v>
      </c>
      <c r="K213" s="25">
        <f>3856.55*12</f>
        <v>46278.600000000006</v>
      </c>
      <c r="L213" s="26">
        <v>411311</v>
      </c>
      <c r="M213" s="21">
        <v>2840</v>
      </c>
      <c r="N213" s="27">
        <v>43101</v>
      </c>
      <c r="O213" s="26" t="s">
        <v>68</v>
      </c>
      <c r="P213" s="27">
        <v>43465</v>
      </c>
      <c r="Q213" s="22" t="s">
        <v>876</v>
      </c>
      <c r="R213" s="28"/>
      <c r="S213" s="28"/>
    </row>
    <row r="214" spans="2:19" s="4" customFormat="1" ht="20.399999999999999" x14ac:dyDescent="0.3">
      <c r="B214" s="19"/>
      <c r="C214" s="19"/>
      <c r="D214" s="19"/>
      <c r="E214" s="19" t="s">
        <v>17</v>
      </c>
      <c r="F214" s="20"/>
      <c r="G214" s="21"/>
      <c r="H214" s="22" t="s">
        <v>773</v>
      </c>
      <c r="I214" s="23"/>
      <c r="J214" s="24" t="s">
        <v>58</v>
      </c>
      <c r="K214" s="25">
        <f>13250*2</f>
        <v>26500</v>
      </c>
      <c r="L214" s="26">
        <v>411311</v>
      </c>
      <c r="M214" s="21">
        <v>2811</v>
      </c>
      <c r="N214" s="27">
        <v>43101</v>
      </c>
      <c r="O214" s="26" t="s">
        <v>68</v>
      </c>
      <c r="P214" s="27">
        <v>43159</v>
      </c>
      <c r="Q214" s="22" t="s">
        <v>877</v>
      </c>
      <c r="R214" s="28"/>
      <c r="S214" s="28"/>
    </row>
    <row r="215" spans="2:19" s="4" customFormat="1" ht="20.399999999999999" x14ac:dyDescent="0.3">
      <c r="B215" s="19"/>
      <c r="C215" s="19"/>
      <c r="D215" s="19"/>
      <c r="E215" s="19" t="s">
        <v>17</v>
      </c>
      <c r="F215" s="20"/>
      <c r="G215" s="21"/>
      <c r="H215" s="22" t="s">
        <v>47</v>
      </c>
      <c r="I215" s="23"/>
      <c r="J215" s="24" t="s">
        <v>100</v>
      </c>
      <c r="K215" s="25">
        <f>5565*12</f>
        <v>66780</v>
      </c>
      <c r="L215" s="26">
        <v>411311</v>
      </c>
      <c r="M215" s="21">
        <v>2843</v>
      </c>
      <c r="N215" s="27">
        <v>43101</v>
      </c>
      <c r="O215" s="26" t="s">
        <v>68</v>
      </c>
      <c r="P215" s="27">
        <v>43465</v>
      </c>
      <c r="Q215" s="22" t="s">
        <v>878</v>
      </c>
      <c r="R215" s="28"/>
      <c r="S215" s="28"/>
    </row>
    <row r="216" spans="2:19" s="4" customFormat="1" ht="20.399999999999999" x14ac:dyDescent="0.3">
      <c r="B216" s="19"/>
      <c r="C216" s="19"/>
      <c r="D216" s="19"/>
      <c r="E216" s="19" t="s">
        <v>17</v>
      </c>
      <c r="F216" s="20"/>
      <c r="G216" s="21"/>
      <c r="H216" s="22" t="s">
        <v>774</v>
      </c>
      <c r="I216" s="23"/>
      <c r="J216" s="24" t="s">
        <v>58</v>
      </c>
      <c r="K216" s="25">
        <f>15900*2</f>
        <v>31800</v>
      </c>
      <c r="L216" s="26">
        <v>411311</v>
      </c>
      <c r="M216" s="21">
        <v>2723</v>
      </c>
      <c r="N216" s="27">
        <v>43101</v>
      </c>
      <c r="O216" s="26" t="s">
        <v>68</v>
      </c>
      <c r="P216" s="27">
        <v>43159</v>
      </c>
      <c r="Q216" s="22" t="s">
        <v>841</v>
      </c>
      <c r="R216" s="28"/>
      <c r="S216" s="28"/>
    </row>
    <row r="217" spans="2:19" s="4" customFormat="1" ht="20.399999999999999" x14ac:dyDescent="0.3">
      <c r="B217" s="19"/>
      <c r="C217" s="19"/>
      <c r="D217" s="19"/>
      <c r="E217" s="19" t="s">
        <v>17</v>
      </c>
      <c r="F217" s="20"/>
      <c r="G217" s="21"/>
      <c r="H217" s="22" t="s">
        <v>775</v>
      </c>
      <c r="I217" s="23"/>
      <c r="J217" s="24" t="s">
        <v>90</v>
      </c>
      <c r="K217" s="25">
        <f>3710*12</f>
        <v>44520</v>
      </c>
      <c r="L217" s="26">
        <v>411311</v>
      </c>
      <c r="M217" s="21">
        <v>2912</v>
      </c>
      <c r="N217" s="27">
        <v>43101</v>
      </c>
      <c r="O217" s="26" t="s">
        <v>68</v>
      </c>
      <c r="P217" s="27">
        <v>43465</v>
      </c>
      <c r="Q217" s="22" t="s">
        <v>879</v>
      </c>
      <c r="R217" s="28"/>
      <c r="S217" s="28"/>
    </row>
    <row r="218" spans="2:19" s="4" customFormat="1" ht="20.399999999999999" x14ac:dyDescent="0.3">
      <c r="B218" s="19"/>
      <c r="C218" s="19"/>
      <c r="D218" s="19"/>
      <c r="E218" s="19" t="s">
        <v>17</v>
      </c>
      <c r="F218" s="20"/>
      <c r="G218" s="21"/>
      <c r="H218" s="22" t="s">
        <v>776</v>
      </c>
      <c r="I218" s="23"/>
      <c r="J218" s="24" t="s">
        <v>58</v>
      </c>
      <c r="K218" s="25">
        <f>10193.19*8</f>
        <v>81545.52</v>
      </c>
      <c r="L218" s="26">
        <v>411311</v>
      </c>
      <c r="M218" s="21">
        <v>2913</v>
      </c>
      <c r="N218" s="27">
        <v>43101</v>
      </c>
      <c r="O218" s="26" t="s">
        <v>68</v>
      </c>
      <c r="P218" s="27">
        <v>43343</v>
      </c>
      <c r="Q218" s="22" t="s">
        <v>880</v>
      </c>
      <c r="R218" s="28"/>
      <c r="S218" s="28"/>
    </row>
    <row r="219" spans="2:19" s="4" customFormat="1" ht="20.399999999999999" x14ac:dyDescent="0.3">
      <c r="B219" s="19"/>
      <c r="C219" s="19"/>
      <c r="D219" s="19"/>
      <c r="E219" s="19" t="s">
        <v>17</v>
      </c>
      <c r="F219" s="20"/>
      <c r="G219" s="21"/>
      <c r="H219" s="22" t="s">
        <v>776</v>
      </c>
      <c r="I219" s="23"/>
      <c r="J219" s="24" t="s">
        <v>58</v>
      </c>
      <c r="K219" s="25">
        <f>7212.24*12</f>
        <v>86546.880000000005</v>
      </c>
      <c r="L219" s="26">
        <v>411311</v>
      </c>
      <c r="M219" s="21">
        <v>2829</v>
      </c>
      <c r="N219" s="27">
        <v>43101</v>
      </c>
      <c r="O219" s="26" t="s">
        <v>68</v>
      </c>
      <c r="P219" s="27">
        <v>43465</v>
      </c>
      <c r="Q219" s="22" t="s">
        <v>881</v>
      </c>
      <c r="R219" s="28"/>
      <c r="S219" s="28"/>
    </row>
    <row r="220" spans="2:19" s="4" customFormat="1" ht="30.6" x14ac:dyDescent="0.3">
      <c r="B220" s="19"/>
      <c r="C220" s="19"/>
      <c r="D220" s="19"/>
      <c r="E220" s="19" t="s">
        <v>17</v>
      </c>
      <c r="F220" s="20"/>
      <c r="G220" s="21"/>
      <c r="H220" s="22" t="s">
        <v>777</v>
      </c>
      <c r="I220" s="23"/>
      <c r="J220" s="24" t="s">
        <v>58</v>
      </c>
      <c r="K220" s="25">
        <f>74200*12</f>
        <v>890400</v>
      </c>
      <c r="L220" s="26">
        <v>411311</v>
      </c>
      <c r="M220" s="21">
        <v>2772</v>
      </c>
      <c r="N220" s="27">
        <v>43101</v>
      </c>
      <c r="O220" s="26" t="s">
        <v>68</v>
      </c>
      <c r="P220" s="27">
        <v>43465</v>
      </c>
      <c r="Q220" s="22" t="s">
        <v>882</v>
      </c>
      <c r="R220" s="28"/>
      <c r="S220" s="28"/>
    </row>
    <row r="221" spans="2:19" s="4" customFormat="1" ht="20.399999999999999" x14ac:dyDescent="0.3">
      <c r="B221" s="19"/>
      <c r="C221" s="19"/>
      <c r="D221" s="19"/>
      <c r="E221" s="19" t="s">
        <v>17</v>
      </c>
      <c r="F221" s="20"/>
      <c r="G221" s="21"/>
      <c r="H221" s="22" t="s">
        <v>778</v>
      </c>
      <c r="I221" s="23"/>
      <c r="J221" s="24" t="s">
        <v>89</v>
      </c>
      <c r="K221" s="25">
        <f>4240*12</f>
        <v>50880</v>
      </c>
      <c r="L221" s="26">
        <v>411311</v>
      </c>
      <c r="M221" s="21">
        <v>2819</v>
      </c>
      <c r="N221" s="27">
        <v>43101</v>
      </c>
      <c r="O221" s="26" t="s">
        <v>68</v>
      </c>
      <c r="P221" s="27">
        <v>43465</v>
      </c>
      <c r="Q221" s="22" t="s">
        <v>883</v>
      </c>
      <c r="R221" s="28"/>
      <c r="S221" s="28"/>
    </row>
    <row r="222" spans="2:19" s="4" customFormat="1" ht="20.399999999999999" x14ac:dyDescent="0.3">
      <c r="B222" s="19"/>
      <c r="C222" s="19"/>
      <c r="D222" s="19"/>
      <c r="E222" s="19" t="s">
        <v>17</v>
      </c>
      <c r="F222" s="20"/>
      <c r="G222" s="21"/>
      <c r="H222" s="22" t="s">
        <v>779</v>
      </c>
      <c r="I222" s="23"/>
      <c r="J222" s="24" t="s">
        <v>101</v>
      </c>
      <c r="K222" s="25">
        <f>1831.68*12</f>
        <v>21980.16</v>
      </c>
      <c r="L222" s="26">
        <v>411311</v>
      </c>
      <c r="M222" s="21">
        <v>2860</v>
      </c>
      <c r="N222" s="27">
        <v>43101</v>
      </c>
      <c r="O222" s="26" t="s">
        <v>68</v>
      </c>
      <c r="P222" s="27">
        <v>43465</v>
      </c>
      <c r="Q222" s="22" t="s">
        <v>884</v>
      </c>
      <c r="R222" s="28"/>
      <c r="S222" s="28"/>
    </row>
    <row r="223" spans="2:19" s="4" customFormat="1" ht="20.399999999999999" x14ac:dyDescent="0.3">
      <c r="B223" s="19"/>
      <c r="C223" s="19"/>
      <c r="D223" s="19"/>
      <c r="E223" s="19" t="s">
        <v>17</v>
      </c>
      <c r="F223" s="20"/>
      <c r="G223" s="21"/>
      <c r="H223" s="22" t="s">
        <v>780</v>
      </c>
      <c r="I223" s="23"/>
      <c r="J223" s="24" t="s">
        <v>58</v>
      </c>
      <c r="K223" s="25">
        <f>3710*12</f>
        <v>44520</v>
      </c>
      <c r="L223" s="26">
        <v>411311</v>
      </c>
      <c r="M223" s="21">
        <v>2914</v>
      </c>
      <c r="N223" s="27">
        <v>43101</v>
      </c>
      <c r="O223" s="26" t="s">
        <v>68</v>
      </c>
      <c r="P223" s="27">
        <v>43465</v>
      </c>
      <c r="Q223" s="22" t="s">
        <v>885</v>
      </c>
      <c r="R223" s="28"/>
      <c r="S223" s="28"/>
    </row>
    <row r="224" spans="2:19" s="4" customFormat="1" ht="20.399999999999999" x14ac:dyDescent="0.3">
      <c r="B224" s="19"/>
      <c r="C224" s="19"/>
      <c r="D224" s="19"/>
      <c r="E224" s="19" t="s">
        <v>17</v>
      </c>
      <c r="F224" s="20"/>
      <c r="G224" s="21"/>
      <c r="H224" s="22" t="s">
        <v>48</v>
      </c>
      <c r="I224" s="23"/>
      <c r="J224" s="24" t="s">
        <v>91</v>
      </c>
      <c r="K224" s="25">
        <f>11660*12</f>
        <v>139920</v>
      </c>
      <c r="L224" s="26">
        <v>411311</v>
      </c>
      <c r="M224" s="21">
        <v>2862</v>
      </c>
      <c r="N224" s="27">
        <v>43101</v>
      </c>
      <c r="O224" s="26" t="s">
        <v>68</v>
      </c>
      <c r="P224" s="27">
        <v>43465</v>
      </c>
      <c r="Q224" s="22" t="s">
        <v>886</v>
      </c>
      <c r="R224" s="28"/>
      <c r="S224" s="28"/>
    </row>
    <row r="225" spans="2:19" s="4" customFormat="1" ht="20.399999999999999" x14ac:dyDescent="0.3">
      <c r="B225" s="19"/>
      <c r="C225" s="19"/>
      <c r="D225" s="19"/>
      <c r="E225" s="19" t="s">
        <v>17</v>
      </c>
      <c r="F225" s="20"/>
      <c r="G225" s="21"/>
      <c r="H225" s="22" t="s">
        <v>49</v>
      </c>
      <c r="I225" s="23"/>
      <c r="J225" s="24" t="s">
        <v>100</v>
      </c>
      <c r="K225" s="25">
        <f>3498*12</f>
        <v>41976</v>
      </c>
      <c r="L225" s="26">
        <v>411311</v>
      </c>
      <c r="M225" s="21">
        <v>2916</v>
      </c>
      <c r="N225" s="27">
        <v>43101</v>
      </c>
      <c r="O225" s="26" t="s">
        <v>68</v>
      </c>
      <c r="P225" s="27">
        <v>43465</v>
      </c>
      <c r="Q225" s="22" t="s">
        <v>887</v>
      </c>
      <c r="R225" s="28"/>
      <c r="S225" s="28"/>
    </row>
    <row r="226" spans="2:19" s="4" customFormat="1" ht="20.399999999999999" x14ac:dyDescent="0.3">
      <c r="B226" s="19"/>
      <c r="C226" s="19"/>
      <c r="D226" s="19"/>
      <c r="E226" s="19" t="s">
        <v>17</v>
      </c>
      <c r="F226" s="20"/>
      <c r="G226" s="21"/>
      <c r="H226" s="22" t="s">
        <v>49</v>
      </c>
      <c r="I226" s="23"/>
      <c r="J226" s="24" t="s">
        <v>100</v>
      </c>
      <c r="K226" s="25">
        <f>15900*12</f>
        <v>190800</v>
      </c>
      <c r="L226" s="26">
        <v>411311</v>
      </c>
      <c r="M226" s="21">
        <v>2915</v>
      </c>
      <c r="N226" s="27">
        <v>43101</v>
      </c>
      <c r="O226" s="26" t="s">
        <v>68</v>
      </c>
      <c r="P226" s="27">
        <v>43465</v>
      </c>
      <c r="Q226" s="22" t="s">
        <v>888</v>
      </c>
      <c r="R226" s="28"/>
      <c r="S226" s="28"/>
    </row>
    <row r="227" spans="2:19" s="4" customFormat="1" ht="20.399999999999999" x14ac:dyDescent="0.3">
      <c r="B227" s="19"/>
      <c r="C227" s="19"/>
      <c r="D227" s="19"/>
      <c r="E227" s="19" t="s">
        <v>17</v>
      </c>
      <c r="F227" s="20"/>
      <c r="G227" s="21"/>
      <c r="H227" s="22" t="s">
        <v>50</v>
      </c>
      <c r="I227" s="23"/>
      <c r="J227" s="24" t="s">
        <v>89</v>
      </c>
      <c r="K227" s="25">
        <f>12720*12</f>
        <v>152640</v>
      </c>
      <c r="L227" s="26">
        <v>411311</v>
      </c>
      <c r="M227" s="21">
        <v>2757</v>
      </c>
      <c r="N227" s="27">
        <v>43101</v>
      </c>
      <c r="O227" s="26" t="s">
        <v>68</v>
      </c>
      <c r="P227" s="27">
        <v>43465</v>
      </c>
      <c r="Q227" s="22" t="s">
        <v>889</v>
      </c>
      <c r="R227" s="28"/>
      <c r="S227" s="28"/>
    </row>
    <row r="228" spans="2:19" s="4" customFormat="1" ht="20.399999999999999" x14ac:dyDescent="0.3">
      <c r="B228" s="19"/>
      <c r="C228" s="19"/>
      <c r="D228" s="19"/>
      <c r="E228" s="19" t="s">
        <v>17</v>
      </c>
      <c r="F228" s="20"/>
      <c r="G228" s="21"/>
      <c r="H228" s="22" t="s">
        <v>781</v>
      </c>
      <c r="I228" s="23"/>
      <c r="J228" s="24" t="s">
        <v>58</v>
      </c>
      <c r="K228" s="25">
        <f>29000*12</f>
        <v>348000</v>
      </c>
      <c r="L228" s="26">
        <v>411311</v>
      </c>
      <c r="M228" s="21">
        <v>2782</v>
      </c>
      <c r="N228" s="27">
        <v>43101</v>
      </c>
      <c r="O228" s="26" t="s">
        <v>68</v>
      </c>
      <c r="P228" s="27">
        <v>43465</v>
      </c>
      <c r="Q228" s="22" t="s">
        <v>890</v>
      </c>
      <c r="R228" s="28"/>
      <c r="S228" s="28"/>
    </row>
    <row r="229" spans="2:19" s="4" customFormat="1" ht="20.399999999999999" x14ac:dyDescent="0.3">
      <c r="B229" s="19"/>
      <c r="C229" s="19"/>
      <c r="D229" s="19"/>
      <c r="E229" s="19" t="s">
        <v>17</v>
      </c>
      <c r="F229" s="20"/>
      <c r="G229" s="21"/>
      <c r="H229" s="22" t="s">
        <v>781</v>
      </c>
      <c r="I229" s="23"/>
      <c r="J229" s="24" t="s">
        <v>58</v>
      </c>
      <c r="K229" s="25">
        <f>26680*12</f>
        <v>320160</v>
      </c>
      <c r="L229" s="26">
        <v>411311</v>
      </c>
      <c r="M229" s="21">
        <v>2725</v>
      </c>
      <c r="N229" s="27">
        <v>43101</v>
      </c>
      <c r="O229" s="26" t="s">
        <v>68</v>
      </c>
      <c r="P229" s="27">
        <v>43465</v>
      </c>
      <c r="Q229" s="22" t="s">
        <v>715</v>
      </c>
      <c r="R229" s="28"/>
      <c r="S229" s="28"/>
    </row>
    <row r="230" spans="2:19" s="4" customFormat="1" ht="20.399999999999999" x14ac:dyDescent="0.3">
      <c r="B230" s="19"/>
      <c r="C230" s="19"/>
      <c r="D230" s="19"/>
      <c r="E230" s="19" t="s">
        <v>17</v>
      </c>
      <c r="F230" s="20"/>
      <c r="G230" s="21"/>
      <c r="H230" s="22" t="s">
        <v>782</v>
      </c>
      <c r="I230" s="23"/>
      <c r="J230" s="24" t="s">
        <v>58</v>
      </c>
      <c r="K230" s="25">
        <f>100111.11*5</f>
        <v>500555.55</v>
      </c>
      <c r="L230" s="26">
        <v>411311</v>
      </c>
      <c r="M230" s="21">
        <v>2715</v>
      </c>
      <c r="N230" s="27">
        <v>43101</v>
      </c>
      <c r="O230" s="26" t="s">
        <v>68</v>
      </c>
      <c r="P230" s="27">
        <v>43251</v>
      </c>
      <c r="Q230" s="22" t="s">
        <v>669</v>
      </c>
      <c r="R230" s="28"/>
      <c r="S230" s="28"/>
    </row>
    <row r="231" spans="2:19" s="4" customFormat="1" ht="20.399999999999999" x14ac:dyDescent="0.3">
      <c r="B231" s="19"/>
      <c r="C231" s="19"/>
      <c r="D231" s="19"/>
      <c r="E231" s="19" t="s">
        <v>17</v>
      </c>
      <c r="F231" s="20"/>
      <c r="G231" s="21"/>
      <c r="H231" s="22" t="s">
        <v>51</v>
      </c>
      <c r="I231" s="23"/>
      <c r="J231" s="24" t="s">
        <v>95</v>
      </c>
      <c r="K231" s="25">
        <f>12720*12</f>
        <v>152640</v>
      </c>
      <c r="L231" s="26">
        <v>411311</v>
      </c>
      <c r="M231" s="21">
        <v>2746</v>
      </c>
      <c r="N231" s="27">
        <v>43101</v>
      </c>
      <c r="O231" s="26" t="s">
        <v>68</v>
      </c>
      <c r="P231" s="27">
        <v>43465</v>
      </c>
      <c r="Q231" s="22" t="s">
        <v>844</v>
      </c>
      <c r="R231" s="28"/>
      <c r="S231" s="28"/>
    </row>
    <row r="232" spans="2:19" s="4" customFormat="1" ht="20.399999999999999" x14ac:dyDescent="0.3">
      <c r="B232" s="19"/>
      <c r="C232" s="19"/>
      <c r="D232" s="19"/>
      <c r="E232" s="19" t="s">
        <v>17</v>
      </c>
      <c r="F232" s="20"/>
      <c r="G232" s="21"/>
      <c r="H232" s="22" t="s">
        <v>783</v>
      </c>
      <c r="I232" s="23"/>
      <c r="J232" s="24" t="s">
        <v>58</v>
      </c>
      <c r="K232" s="25">
        <f>74200*12</f>
        <v>890400</v>
      </c>
      <c r="L232" s="26">
        <v>411311</v>
      </c>
      <c r="M232" s="21">
        <v>2718</v>
      </c>
      <c r="N232" s="27">
        <v>43101</v>
      </c>
      <c r="O232" s="26" t="s">
        <v>68</v>
      </c>
      <c r="P232" s="27">
        <v>43465</v>
      </c>
      <c r="Q232" s="22" t="s">
        <v>891</v>
      </c>
      <c r="R232" s="28"/>
      <c r="S232" s="28"/>
    </row>
    <row r="233" spans="2:19" s="4" customFormat="1" ht="20.399999999999999" x14ac:dyDescent="0.3">
      <c r="B233" s="19"/>
      <c r="C233" s="19"/>
      <c r="D233" s="19"/>
      <c r="E233" s="19" t="s">
        <v>17</v>
      </c>
      <c r="F233" s="20"/>
      <c r="G233" s="21"/>
      <c r="H233" s="22" t="s">
        <v>784</v>
      </c>
      <c r="I233" s="23"/>
      <c r="J233" s="24" t="s">
        <v>58</v>
      </c>
      <c r="K233" s="25">
        <f>63800*12</f>
        <v>765600</v>
      </c>
      <c r="L233" s="26">
        <v>411311</v>
      </c>
      <c r="M233" s="21">
        <v>2719</v>
      </c>
      <c r="N233" s="27">
        <v>43101</v>
      </c>
      <c r="O233" s="26" t="s">
        <v>68</v>
      </c>
      <c r="P233" s="27">
        <v>43465</v>
      </c>
      <c r="Q233" s="22" t="s">
        <v>891</v>
      </c>
      <c r="R233" s="28"/>
      <c r="S233" s="28"/>
    </row>
    <row r="234" spans="2:19" s="4" customFormat="1" ht="20.399999999999999" x14ac:dyDescent="0.3">
      <c r="B234" s="19"/>
      <c r="C234" s="19"/>
      <c r="D234" s="19"/>
      <c r="E234" s="19" t="s">
        <v>17</v>
      </c>
      <c r="F234" s="20"/>
      <c r="G234" s="21"/>
      <c r="H234" s="22" t="s">
        <v>785</v>
      </c>
      <c r="I234" s="23"/>
      <c r="J234" s="24" t="s">
        <v>58</v>
      </c>
      <c r="K234" s="25">
        <f>20140*7</f>
        <v>140980</v>
      </c>
      <c r="L234" s="26">
        <v>411311</v>
      </c>
      <c r="M234" s="21">
        <v>2753</v>
      </c>
      <c r="N234" s="27">
        <v>43101</v>
      </c>
      <c r="O234" s="26" t="s">
        <v>68</v>
      </c>
      <c r="P234" s="27">
        <v>43312</v>
      </c>
      <c r="Q234" s="22" t="s">
        <v>892</v>
      </c>
      <c r="R234" s="28"/>
      <c r="S234" s="28"/>
    </row>
    <row r="235" spans="2:19" s="4" customFormat="1" ht="20.399999999999999" x14ac:dyDescent="0.3">
      <c r="B235" s="19"/>
      <c r="C235" s="19"/>
      <c r="D235" s="19"/>
      <c r="E235" s="19" t="s">
        <v>17</v>
      </c>
      <c r="F235" s="20"/>
      <c r="G235" s="21"/>
      <c r="H235" s="22" t="s">
        <v>786</v>
      </c>
      <c r="I235" s="23"/>
      <c r="J235" s="24" t="s">
        <v>75</v>
      </c>
      <c r="K235" s="25">
        <f>8480*12</f>
        <v>101760</v>
      </c>
      <c r="L235" s="26">
        <v>411311</v>
      </c>
      <c r="M235" s="21">
        <v>2917</v>
      </c>
      <c r="N235" s="27">
        <v>43101</v>
      </c>
      <c r="O235" s="26" t="s">
        <v>68</v>
      </c>
      <c r="P235" s="27">
        <v>43465</v>
      </c>
      <c r="Q235" s="22" t="s">
        <v>893</v>
      </c>
      <c r="R235" s="28"/>
      <c r="S235" s="28"/>
    </row>
    <row r="236" spans="2:19" s="4" customFormat="1" ht="20.399999999999999" x14ac:dyDescent="0.3">
      <c r="B236" s="19"/>
      <c r="C236" s="19"/>
      <c r="D236" s="19"/>
      <c r="E236" s="19" t="s">
        <v>17</v>
      </c>
      <c r="F236" s="20"/>
      <c r="G236" s="21"/>
      <c r="H236" s="22" t="s">
        <v>910</v>
      </c>
      <c r="I236" s="23"/>
      <c r="J236" s="24" t="s">
        <v>58</v>
      </c>
      <c r="K236" s="25">
        <f>21200*12</f>
        <v>254400</v>
      </c>
      <c r="L236" s="26">
        <v>411311</v>
      </c>
      <c r="M236" s="21">
        <v>2918</v>
      </c>
      <c r="N236" s="27">
        <v>43101</v>
      </c>
      <c r="O236" s="26" t="s">
        <v>68</v>
      </c>
      <c r="P236" s="27">
        <v>43465</v>
      </c>
      <c r="Q236" s="22" t="s">
        <v>672</v>
      </c>
      <c r="R236" s="28"/>
      <c r="S236" s="28"/>
    </row>
    <row r="237" spans="2:19" s="4" customFormat="1" ht="20.399999999999999" x14ac:dyDescent="0.3">
      <c r="B237" s="19"/>
      <c r="C237" s="19"/>
      <c r="D237" s="19"/>
      <c r="E237" s="19" t="s">
        <v>17</v>
      </c>
      <c r="F237" s="20"/>
      <c r="G237" s="21"/>
      <c r="H237" s="22" t="s">
        <v>787</v>
      </c>
      <c r="I237" s="23"/>
      <c r="J237" s="24" t="s">
        <v>89</v>
      </c>
      <c r="K237" s="25">
        <f>23200*12</f>
        <v>278400</v>
      </c>
      <c r="L237" s="26">
        <v>411311</v>
      </c>
      <c r="M237" s="21">
        <v>2920</v>
      </c>
      <c r="N237" s="27">
        <v>43101</v>
      </c>
      <c r="O237" s="26" t="s">
        <v>68</v>
      </c>
      <c r="P237" s="27">
        <v>43465</v>
      </c>
      <c r="Q237" s="22" t="s">
        <v>894</v>
      </c>
      <c r="R237" s="28"/>
      <c r="S237" s="28"/>
    </row>
    <row r="238" spans="2:19" s="4" customFormat="1" ht="20.399999999999999" x14ac:dyDescent="0.3">
      <c r="B238" s="19"/>
      <c r="C238" s="19"/>
      <c r="D238" s="19"/>
      <c r="E238" s="19" t="s">
        <v>17</v>
      </c>
      <c r="F238" s="20"/>
      <c r="G238" s="21"/>
      <c r="H238" s="22" t="s">
        <v>788</v>
      </c>
      <c r="I238" s="23"/>
      <c r="J238" s="24" t="s">
        <v>102</v>
      </c>
      <c r="K238" s="25">
        <f>4240*12</f>
        <v>50880</v>
      </c>
      <c r="L238" s="26">
        <v>411311</v>
      </c>
      <c r="M238" s="21">
        <v>2921</v>
      </c>
      <c r="N238" s="27">
        <v>43101</v>
      </c>
      <c r="O238" s="26" t="s">
        <v>68</v>
      </c>
      <c r="P238" s="27">
        <v>43465</v>
      </c>
      <c r="Q238" s="22" t="s">
        <v>895</v>
      </c>
      <c r="R238" s="28"/>
      <c r="S238" s="28"/>
    </row>
    <row r="239" spans="2:19" s="4" customFormat="1" ht="20.399999999999999" x14ac:dyDescent="0.3">
      <c r="B239" s="19"/>
      <c r="C239" s="19"/>
      <c r="D239" s="19"/>
      <c r="E239" s="19" t="s">
        <v>17</v>
      </c>
      <c r="F239" s="20"/>
      <c r="G239" s="21"/>
      <c r="H239" s="22" t="s">
        <v>52</v>
      </c>
      <c r="I239" s="23"/>
      <c r="J239" s="24" t="s">
        <v>95</v>
      </c>
      <c r="K239" s="25">
        <f>2332*12</f>
        <v>27984</v>
      </c>
      <c r="L239" s="26">
        <v>411311</v>
      </c>
      <c r="M239" s="21">
        <v>2845</v>
      </c>
      <c r="N239" s="27">
        <v>43101</v>
      </c>
      <c r="O239" s="26" t="s">
        <v>68</v>
      </c>
      <c r="P239" s="27">
        <v>43465</v>
      </c>
      <c r="Q239" s="22" t="s">
        <v>896</v>
      </c>
      <c r="R239" s="28"/>
      <c r="S239" s="28"/>
    </row>
    <row r="240" spans="2:19" s="4" customFormat="1" ht="30.6" x14ac:dyDescent="0.3">
      <c r="B240" s="19"/>
      <c r="C240" s="19"/>
      <c r="D240" s="19"/>
      <c r="E240" s="19" t="s">
        <v>17</v>
      </c>
      <c r="F240" s="20"/>
      <c r="G240" s="21"/>
      <c r="H240" s="22" t="s">
        <v>789</v>
      </c>
      <c r="I240" s="23"/>
      <c r="J240" s="24" t="s">
        <v>95</v>
      </c>
      <c r="K240" s="25">
        <f>16033.97*12</f>
        <v>192407.63999999998</v>
      </c>
      <c r="L240" s="26">
        <v>411311</v>
      </c>
      <c r="M240" s="21">
        <v>2922</v>
      </c>
      <c r="N240" s="27">
        <v>43101</v>
      </c>
      <c r="O240" s="26" t="s">
        <v>68</v>
      </c>
      <c r="P240" s="27">
        <v>43465</v>
      </c>
      <c r="Q240" s="22" t="s">
        <v>897</v>
      </c>
      <c r="R240" s="28"/>
      <c r="S240" s="28"/>
    </row>
    <row r="241" spans="2:19" s="4" customFormat="1" ht="20.399999999999999" x14ac:dyDescent="0.3">
      <c r="B241" s="19"/>
      <c r="C241" s="19"/>
      <c r="D241" s="19"/>
      <c r="E241" s="19" t="s">
        <v>17</v>
      </c>
      <c r="F241" s="20"/>
      <c r="G241" s="21"/>
      <c r="H241" s="22" t="s">
        <v>789</v>
      </c>
      <c r="I241" s="23"/>
      <c r="J241" s="24" t="s">
        <v>95</v>
      </c>
      <c r="K241" s="25">
        <f>3180*12</f>
        <v>38160</v>
      </c>
      <c r="L241" s="26">
        <v>411311</v>
      </c>
      <c r="M241" s="21">
        <v>2923</v>
      </c>
      <c r="N241" s="27">
        <v>43101</v>
      </c>
      <c r="O241" s="26" t="s">
        <v>68</v>
      </c>
      <c r="P241" s="27">
        <v>43465</v>
      </c>
      <c r="Q241" s="22" t="s">
        <v>898</v>
      </c>
      <c r="R241" s="28"/>
      <c r="S241" s="28"/>
    </row>
    <row r="242" spans="2:19" s="4" customFormat="1" ht="20.399999999999999" x14ac:dyDescent="0.3">
      <c r="B242" s="19"/>
      <c r="C242" s="19"/>
      <c r="D242" s="19"/>
      <c r="E242" s="19" t="s">
        <v>17</v>
      </c>
      <c r="F242" s="20"/>
      <c r="G242" s="21"/>
      <c r="H242" s="22" t="s">
        <v>790</v>
      </c>
      <c r="I242" s="23"/>
      <c r="J242" s="24" t="s">
        <v>59</v>
      </c>
      <c r="K242" s="25">
        <f>3710*12</f>
        <v>44520</v>
      </c>
      <c r="L242" s="26">
        <v>411311</v>
      </c>
      <c r="M242" s="21">
        <v>2814</v>
      </c>
      <c r="N242" s="27">
        <v>43101</v>
      </c>
      <c r="O242" s="26" t="s">
        <v>68</v>
      </c>
      <c r="P242" s="27">
        <v>43465</v>
      </c>
      <c r="Q242" s="22" t="s">
        <v>899</v>
      </c>
      <c r="R242" s="28"/>
      <c r="S242" s="28"/>
    </row>
    <row r="243" spans="2:19" s="4" customFormat="1" ht="20.399999999999999" x14ac:dyDescent="0.3">
      <c r="B243" s="19"/>
      <c r="C243" s="19"/>
      <c r="D243" s="19"/>
      <c r="E243" s="19" t="s">
        <v>17</v>
      </c>
      <c r="F243" s="20"/>
      <c r="G243" s="21"/>
      <c r="H243" s="22" t="s">
        <v>791</v>
      </c>
      <c r="I243" s="23"/>
      <c r="J243" s="24" t="s">
        <v>103</v>
      </c>
      <c r="K243" s="25">
        <f>2544*12</f>
        <v>30528</v>
      </c>
      <c r="L243" s="26">
        <v>411311</v>
      </c>
      <c r="M243" s="21">
        <v>2924</v>
      </c>
      <c r="N243" s="27">
        <v>43101</v>
      </c>
      <c r="O243" s="26" t="s">
        <v>68</v>
      </c>
      <c r="P243" s="27">
        <v>43465</v>
      </c>
      <c r="Q243" s="22" t="s">
        <v>900</v>
      </c>
      <c r="R243" s="28"/>
      <c r="S243" s="28"/>
    </row>
    <row r="244" spans="2:19" s="4" customFormat="1" ht="20.399999999999999" x14ac:dyDescent="0.3">
      <c r="B244" s="19"/>
      <c r="C244" s="19"/>
      <c r="D244" s="19"/>
      <c r="E244" s="19" t="s">
        <v>17</v>
      </c>
      <c r="F244" s="20"/>
      <c r="G244" s="21"/>
      <c r="H244" s="22" t="s">
        <v>792</v>
      </c>
      <c r="I244" s="23"/>
      <c r="J244" s="24" t="s">
        <v>58</v>
      </c>
      <c r="K244" s="25">
        <f>21200*10</f>
        <v>212000</v>
      </c>
      <c r="L244" s="26">
        <v>411311</v>
      </c>
      <c r="M244" s="21">
        <v>2805</v>
      </c>
      <c r="N244" s="27">
        <v>43101</v>
      </c>
      <c r="O244" s="26" t="s">
        <v>68</v>
      </c>
      <c r="P244" s="27">
        <v>43403</v>
      </c>
      <c r="Q244" s="22" t="s">
        <v>901</v>
      </c>
      <c r="R244" s="28"/>
      <c r="S244" s="28"/>
    </row>
    <row r="245" spans="2:19" s="4" customFormat="1" ht="20.399999999999999" x14ac:dyDescent="0.3">
      <c r="B245" s="19"/>
      <c r="C245" s="19"/>
      <c r="D245" s="19"/>
      <c r="E245" s="19" t="s">
        <v>17</v>
      </c>
      <c r="F245" s="20"/>
      <c r="G245" s="21"/>
      <c r="H245" s="22" t="s">
        <v>793</v>
      </c>
      <c r="I245" s="23"/>
      <c r="J245" s="24" t="s">
        <v>58</v>
      </c>
      <c r="K245" s="25">
        <f>6890*12</f>
        <v>82680</v>
      </c>
      <c r="L245" s="26">
        <v>411311</v>
      </c>
      <c r="M245" s="21">
        <v>2737</v>
      </c>
      <c r="N245" s="27">
        <v>43101</v>
      </c>
      <c r="O245" s="26" t="s">
        <v>68</v>
      </c>
      <c r="P245" s="27">
        <v>43465</v>
      </c>
      <c r="Q245" s="22" t="s">
        <v>715</v>
      </c>
      <c r="R245" s="28"/>
      <c r="S245" s="28"/>
    </row>
    <row r="246" spans="2:19" s="4" customFormat="1" ht="20.399999999999999" x14ac:dyDescent="0.3">
      <c r="B246" s="19"/>
      <c r="C246" s="19"/>
      <c r="D246" s="19"/>
      <c r="E246" s="19" t="s">
        <v>17</v>
      </c>
      <c r="F246" s="20"/>
      <c r="G246" s="21"/>
      <c r="H246" s="22" t="s">
        <v>794</v>
      </c>
      <c r="I246" s="23"/>
      <c r="J246" s="24" t="s">
        <v>69</v>
      </c>
      <c r="K246" s="25">
        <f>7515.4*12</f>
        <v>90184.799999999988</v>
      </c>
      <c r="L246" s="26">
        <v>411311</v>
      </c>
      <c r="M246" s="21">
        <v>2820</v>
      </c>
      <c r="N246" s="27">
        <v>43101</v>
      </c>
      <c r="O246" s="26" t="s">
        <v>68</v>
      </c>
      <c r="P246" s="27">
        <v>43465</v>
      </c>
      <c r="Q246" s="22" t="s">
        <v>902</v>
      </c>
      <c r="R246" s="28"/>
      <c r="S246" s="28"/>
    </row>
    <row r="247" spans="2:19" s="4" customFormat="1" ht="20.399999999999999" x14ac:dyDescent="0.3">
      <c r="B247" s="19"/>
      <c r="C247" s="19"/>
      <c r="D247" s="19"/>
      <c r="E247" s="19" t="s">
        <v>17</v>
      </c>
      <c r="F247" s="20"/>
      <c r="G247" s="21"/>
      <c r="H247" s="22" t="s">
        <v>795</v>
      </c>
      <c r="I247" s="23"/>
      <c r="J247" s="24" t="s">
        <v>58</v>
      </c>
      <c r="K247" s="25">
        <f>30000*8</f>
        <v>240000</v>
      </c>
      <c r="L247" s="26">
        <v>411311</v>
      </c>
      <c r="M247" s="21">
        <v>2727</v>
      </c>
      <c r="N247" s="27">
        <v>43101</v>
      </c>
      <c r="O247" s="26" t="s">
        <v>68</v>
      </c>
      <c r="P247" s="27">
        <v>43343</v>
      </c>
      <c r="Q247" s="22" t="s">
        <v>642</v>
      </c>
      <c r="R247" s="28"/>
      <c r="S247" s="28"/>
    </row>
    <row r="248" spans="2:19" s="4" customFormat="1" ht="20.399999999999999" x14ac:dyDescent="0.3">
      <c r="B248" s="19"/>
      <c r="C248" s="19"/>
      <c r="D248" s="19"/>
      <c r="E248" s="19" t="s">
        <v>17</v>
      </c>
      <c r="F248" s="20"/>
      <c r="G248" s="21"/>
      <c r="H248" s="22" t="s">
        <v>796</v>
      </c>
      <c r="I248" s="23"/>
      <c r="J248" s="24" t="s">
        <v>105</v>
      </c>
      <c r="K248" s="25">
        <f>2565.2*12</f>
        <v>30782.399999999998</v>
      </c>
      <c r="L248" s="26">
        <v>411311</v>
      </c>
      <c r="M248" s="21">
        <v>2925</v>
      </c>
      <c r="N248" s="27">
        <v>43101</v>
      </c>
      <c r="O248" s="26" t="s">
        <v>68</v>
      </c>
      <c r="P248" s="27">
        <v>43465</v>
      </c>
      <c r="Q248" s="22" t="s">
        <v>903</v>
      </c>
      <c r="R248" s="28"/>
      <c r="S248" s="28"/>
    </row>
    <row r="249" spans="2:19" s="4" customFormat="1" ht="20.399999999999999" x14ac:dyDescent="0.3">
      <c r="B249" s="19"/>
      <c r="C249" s="19"/>
      <c r="D249" s="19"/>
      <c r="E249" s="19" t="s">
        <v>17</v>
      </c>
      <c r="F249" s="20"/>
      <c r="G249" s="21"/>
      <c r="H249" s="22" t="s">
        <v>797</v>
      </c>
      <c r="I249" s="23"/>
      <c r="J249" s="24" t="s">
        <v>58</v>
      </c>
      <c r="K249" s="25">
        <f>180000*11</f>
        <v>1980000</v>
      </c>
      <c r="L249" s="26">
        <v>411311</v>
      </c>
      <c r="M249" s="21">
        <v>2789</v>
      </c>
      <c r="N249" s="27">
        <v>43132</v>
      </c>
      <c r="O249" s="26" t="s">
        <v>68</v>
      </c>
      <c r="P249" s="27">
        <v>43465</v>
      </c>
      <c r="Q249" s="22" t="s">
        <v>643</v>
      </c>
      <c r="R249" s="28"/>
      <c r="S249" s="28"/>
    </row>
    <row r="250" spans="2:19" s="4" customFormat="1" ht="20.399999999999999" x14ac:dyDescent="0.3">
      <c r="B250" s="19"/>
      <c r="C250" s="19"/>
      <c r="D250" s="19"/>
      <c r="E250" s="19" t="s">
        <v>17</v>
      </c>
      <c r="F250" s="20"/>
      <c r="G250" s="21"/>
      <c r="H250" s="22" t="s">
        <v>798</v>
      </c>
      <c r="I250" s="23"/>
      <c r="J250" s="24" t="s">
        <v>104</v>
      </c>
      <c r="K250" s="25">
        <f>2650*12</f>
        <v>31800</v>
      </c>
      <c r="L250" s="26">
        <v>411311</v>
      </c>
      <c r="M250" s="21">
        <v>2721</v>
      </c>
      <c r="N250" s="27">
        <v>43101</v>
      </c>
      <c r="O250" s="26" t="s">
        <v>68</v>
      </c>
      <c r="P250" s="27">
        <v>43465</v>
      </c>
      <c r="Q250" s="22" t="s">
        <v>904</v>
      </c>
      <c r="R250" s="28"/>
      <c r="S250" s="28"/>
    </row>
    <row r="251" spans="2:19" x14ac:dyDescent="0.3">
      <c r="B251" s="10"/>
      <c r="C251" s="10"/>
      <c r="D251" s="10"/>
      <c r="E251" s="10"/>
      <c r="F251" s="10"/>
      <c r="G251" s="10"/>
      <c r="H251" s="2"/>
      <c r="I251" s="10"/>
      <c r="J251" s="10"/>
      <c r="K251" s="12"/>
      <c r="L251" s="2"/>
      <c r="M251" s="10"/>
      <c r="N251" s="2"/>
      <c r="P251" s="10"/>
      <c r="Q251" s="2"/>
    </row>
    <row r="252" spans="2:19" x14ac:dyDescent="0.3">
      <c r="B252" s="10"/>
      <c r="C252" s="10"/>
      <c r="D252" s="10"/>
      <c r="E252" s="10"/>
      <c r="F252" s="10"/>
      <c r="G252" s="10"/>
      <c r="H252" s="2"/>
      <c r="I252" s="10"/>
      <c r="J252" s="10"/>
      <c r="K252" s="2"/>
      <c r="L252" s="2"/>
      <c r="M252" s="10"/>
      <c r="N252" s="2"/>
      <c r="P252" s="10"/>
      <c r="Q252" s="2"/>
    </row>
  </sheetData>
  <mergeCells count="1">
    <mergeCell ref="B2:Q2"/>
  </mergeCells>
  <phoneticPr fontId="9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5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4"/>
  <sheetViews>
    <sheetView workbookViewId="0">
      <selection activeCell="L3" sqref="L3"/>
    </sheetView>
  </sheetViews>
  <sheetFormatPr baseColWidth="10" defaultRowHeight="14.4" x14ac:dyDescent="0.3"/>
  <cols>
    <col min="1" max="1" width="11.44140625" style="18"/>
    <col min="2" max="2" width="41.44140625" customWidth="1"/>
    <col min="3" max="3" width="47.6640625" customWidth="1"/>
    <col min="4" max="6" width="11.44140625" style="13"/>
  </cols>
  <sheetData>
    <row r="1" spans="1:8" ht="33" customHeight="1" x14ac:dyDescent="0.3">
      <c r="A1" s="17">
        <v>2832</v>
      </c>
      <c r="B1" s="14" t="s">
        <v>124</v>
      </c>
      <c r="C1" s="14" t="s">
        <v>125</v>
      </c>
      <c r="D1" s="15">
        <v>21586.21</v>
      </c>
      <c r="E1" s="15">
        <v>3453.7936</v>
      </c>
      <c r="F1" s="15">
        <v>0</v>
      </c>
      <c r="G1" s="16">
        <v>43101</v>
      </c>
      <c r="H1" s="16">
        <v>43465</v>
      </c>
    </row>
    <row r="2" spans="1:8" ht="33" customHeight="1" x14ac:dyDescent="0.3">
      <c r="A2" s="17">
        <v>2833</v>
      </c>
      <c r="B2" s="14" t="s">
        <v>126</v>
      </c>
      <c r="C2" s="14" t="s">
        <v>127</v>
      </c>
      <c r="D2" s="15">
        <v>60000</v>
      </c>
      <c r="E2" s="15">
        <v>9600</v>
      </c>
      <c r="F2" s="15">
        <v>0</v>
      </c>
      <c r="G2" s="16">
        <v>43101</v>
      </c>
      <c r="H2" s="16">
        <v>43404</v>
      </c>
    </row>
    <row r="3" spans="1:8" ht="33" customHeight="1" x14ac:dyDescent="0.3">
      <c r="A3" s="17">
        <v>2771</v>
      </c>
      <c r="B3" s="14" t="s">
        <v>128</v>
      </c>
      <c r="C3" s="14" t="s">
        <v>129</v>
      </c>
      <c r="D3" s="15">
        <v>36000</v>
      </c>
      <c r="E3" s="15">
        <v>5760</v>
      </c>
      <c r="F3" s="15">
        <v>0</v>
      </c>
      <c r="G3" s="16">
        <v>43101</v>
      </c>
      <c r="H3" s="16">
        <v>43404</v>
      </c>
    </row>
    <row r="4" spans="1:8" ht="33" customHeight="1" x14ac:dyDescent="0.3">
      <c r="A4" s="17">
        <v>2717</v>
      </c>
      <c r="B4" s="14" t="s">
        <v>130</v>
      </c>
      <c r="C4" s="14" t="s">
        <v>131</v>
      </c>
      <c r="D4" s="15">
        <v>70000</v>
      </c>
      <c r="E4" s="15">
        <v>11200</v>
      </c>
      <c r="F4" s="15">
        <v>7000</v>
      </c>
      <c r="G4" s="16">
        <v>43101</v>
      </c>
      <c r="H4" s="16">
        <v>43465</v>
      </c>
    </row>
    <row r="5" spans="1:8" ht="33" customHeight="1" x14ac:dyDescent="0.3">
      <c r="A5" s="17">
        <v>2732</v>
      </c>
      <c r="B5" s="14" t="s">
        <v>132</v>
      </c>
      <c r="C5" s="14" t="s">
        <v>133</v>
      </c>
      <c r="D5" s="15">
        <v>7900</v>
      </c>
      <c r="E5" s="15">
        <v>1264</v>
      </c>
      <c r="F5" s="15">
        <v>790</v>
      </c>
      <c r="G5" s="16">
        <v>43101</v>
      </c>
      <c r="H5" s="16">
        <v>43465</v>
      </c>
    </row>
    <row r="6" spans="1:8" ht="33" customHeight="1" x14ac:dyDescent="0.3">
      <c r="A6" s="17">
        <v>2720</v>
      </c>
      <c r="B6" s="14" t="s">
        <v>134</v>
      </c>
      <c r="C6" s="14" t="s">
        <v>135</v>
      </c>
      <c r="D6" s="15">
        <v>20000</v>
      </c>
      <c r="E6" s="15">
        <v>3200</v>
      </c>
      <c r="F6" s="15">
        <v>2000</v>
      </c>
      <c r="G6" s="16">
        <v>43101</v>
      </c>
      <c r="H6" s="16">
        <v>43281</v>
      </c>
    </row>
    <row r="7" spans="1:8" ht="33" customHeight="1" x14ac:dyDescent="0.3">
      <c r="A7" s="17">
        <v>2713</v>
      </c>
      <c r="B7" s="14" t="s">
        <v>134</v>
      </c>
      <c r="C7" s="14" t="s">
        <v>136</v>
      </c>
      <c r="D7" s="15">
        <v>10000</v>
      </c>
      <c r="E7" s="15">
        <v>1600</v>
      </c>
      <c r="F7" s="15">
        <v>1000</v>
      </c>
      <c r="G7" s="16">
        <v>43101</v>
      </c>
      <c r="H7" s="16">
        <v>43465</v>
      </c>
    </row>
    <row r="8" spans="1:8" ht="33" customHeight="1" x14ac:dyDescent="0.3">
      <c r="A8" s="17">
        <v>2834</v>
      </c>
      <c r="B8" s="14" t="s">
        <v>137</v>
      </c>
      <c r="C8" s="14" t="s">
        <v>138</v>
      </c>
      <c r="D8" s="15">
        <v>3000</v>
      </c>
      <c r="E8" s="15">
        <v>480</v>
      </c>
      <c r="F8" s="15">
        <v>300</v>
      </c>
      <c r="G8" s="16">
        <v>43101</v>
      </c>
      <c r="H8" s="16">
        <v>43465</v>
      </c>
    </row>
    <row r="9" spans="1:8" ht="33" customHeight="1" x14ac:dyDescent="0.3">
      <c r="A9" s="17">
        <v>2804</v>
      </c>
      <c r="B9" s="14" t="s">
        <v>139</v>
      </c>
      <c r="C9" s="14" t="s">
        <v>140</v>
      </c>
      <c r="D9" s="15">
        <v>50000</v>
      </c>
      <c r="E9" s="15">
        <v>8000</v>
      </c>
      <c r="F9" s="15">
        <v>5000</v>
      </c>
      <c r="G9" s="16">
        <v>43101</v>
      </c>
      <c r="H9" s="16">
        <v>43465</v>
      </c>
    </row>
    <row r="10" spans="1:8" ht="33" customHeight="1" x14ac:dyDescent="0.3">
      <c r="A10" s="17">
        <v>2842</v>
      </c>
      <c r="B10" s="14" t="s">
        <v>141</v>
      </c>
      <c r="C10" s="14" t="s">
        <v>142</v>
      </c>
      <c r="D10" s="15">
        <v>35000</v>
      </c>
      <c r="E10" s="15">
        <v>5600</v>
      </c>
      <c r="F10" s="15">
        <v>3500</v>
      </c>
      <c r="G10" s="16">
        <v>43101</v>
      </c>
      <c r="H10" s="16">
        <v>43465</v>
      </c>
    </row>
    <row r="11" spans="1:8" ht="33" customHeight="1" x14ac:dyDescent="0.3">
      <c r="A11" s="17">
        <v>2835</v>
      </c>
      <c r="B11" s="14" t="s">
        <v>141</v>
      </c>
      <c r="C11" s="14" t="s">
        <v>143</v>
      </c>
      <c r="D11" s="15">
        <v>35000</v>
      </c>
      <c r="E11" s="15">
        <v>5600</v>
      </c>
      <c r="F11" s="15">
        <v>3500</v>
      </c>
      <c r="G11" s="16">
        <v>43101</v>
      </c>
      <c r="H11" s="16">
        <v>43465</v>
      </c>
    </row>
    <row r="12" spans="1:8" ht="33" customHeight="1" x14ac:dyDescent="0.3">
      <c r="A12" s="17">
        <v>2836</v>
      </c>
      <c r="B12" s="14" t="s">
        <v>141</v>
      </c>
      <c r="C12" s="14" t="s">
        <v>144</v>
      </c>
      <c r="D12" s="15">
        <v>17500</v>
      </c>
      <c r="E12" s="15">
        <v>2800</v>
      </c>
      <c r="F12" s="15">
        <v>1750</v>
      </c>
      <c r="G12" s="16">
        <v>43101</v>
      </c>
      <c r="H12" s="16">
        <v>43465</v>
      </c>
    </row>
    <row r="13" spans="1:8" ht="33" customHeight="1" x14ac:dyDescent="0.3">
      <c r="A13" s="17">
        <v>2837</v>
      </c>
      <c r="B13" s="14" t="s">
        <v>145</v>
      </c>
      <c r="C13" s="14" t="s">
        <v>146</v>
      </c>
      <c r="D13" s="15">
        <v>6000</v>
      </c>
      <c r="E13" s="15">
        <v>960</v>
      </c>
      <c r="F13" s="15">
        <v>600</v>
      </c>
      <c r="G13" s="16">
        <v>43101</v>
      </c>
      <c r="H13" s="16">
        <v>43465</v>
      </c>
    </row>
    <row r="14" spans="1:8" ht="33" customHeight="1" x14ac:dyDescent="0.3">
      <c r="A14" s="17">
        <v>2954</v>
      </c>
      <c r="B14" s="14" t="s">
        <v>147</v>
      </c>
      <c r="C14" s="14" t="s">
        <v>148</v>
      </c>
      <c r="D14" s="15">
        <v>25862.07</v>
      </c>
      <c r="E14" s="15">
        <v>4137.9312</v>
      </c>
      <c r="F14" s="15">
        <v>0</v>
      </c>
      <c r="G14" s="16">
        <v>43344</v>
      </c>
      <c r="H14" s="16">
        <v>43465</v>
      </c>
    </row>
    <row r="15" spans="1:8" ht="33" customHeight="1" x14ac:dyDescent="0.3">
      <c r="A15" s="17">
        <v>2736</v>
      </c>
      <c r="B15" s="14" t="s">
        <v>149</v>
      </c>
      <c r="C15" s="14" t="s">
        <v>150</v>
      </c>
      <c r="D15" s="15">
        <v>7500</v>
      </c>
      <c r="E15" s="15">
        <v>1200</v>
      </c>
      <c r="F15" s="15">
        <v>750</v>
      </c>
      <c r="G15" s="16">
        <v>43101</v>
      </c>
      <c r="H15" s="16">
        <v>43159</v>
      </c>
    </row>
    <row r="16" spans="1:8" ht="33" customHeight="1" x14ac:dyDescent="0.3">
      <c r="A16" s="17">
        <v>2739</v>
      </c>
      <c r="B16" s="14" t="s">
        <v>151</v>
      </c>
      <c r="C16" s="14" t="s">
        <v>152</v>
      </c>
      <c r="D16" s="15">
        <v>7592.4</v>
      </c>
      <c r="E16" s="15">
        <v>1214.7840000000001</v>
      </c>
      <c r="F16" s="15">
        <v>759.24</v>
      </c>
      <c r="G16" s="16">
        <v>43101</v>
      </c>
      <c r="H16" s="16">
        <v>43465</v>
      </c>
    </row>
    <row r="17" spans="1:8" ht="33" customHeight="1" x14ac:dyDescent="0.3">
      <c r="A17" s="17">
        <v>2764</v>
      </c>
      <c r="B17" s="14" t="s">
        <v>153</v>
      </c>
      <c r="C17" s="14" t="s">
        <v>154</v>
      </c>
      <c r="D17" s="15">
        <v>28000</v>
      </c>
      <c r="E17" s="15">
        <v>4480</v>
      </c>
      <c r="F17" s="15">
        <v>2800</v>
      </c>
      <c r="G17" s="16">
        <v>43101</v>
      </c>
      <c r="H17" s="16">
        <v>43465</v>
      </c>
    </row>
    <row r="18" spans="1:8" ht="33" customHeight="1" x14ac:dyDescent="0.3">
      <c r="A18" s="17">
        <v>2838</v>
      </c>
      <c r="B18" s="14" t="s">
        <v>155</v>
      </c>
      <c r="C18" s="14" t="s">
        <v>156</v>
      </c>
      <c r="D18" s="15">
        <v>8888.89</v>
      </c>
      <c r="E18" s="15">
        <v>1422.2224000000001</v>
      </c>
      <c r="F18" s="15">
        <v>888.88900000000001</v>
      </c>
      <c r="G18" s="16">
        <v>43101</v>
      </c>
      <c r="H18" s="16">
        <v>43465</v>
      </c>
    </row>
    <row r="19" spans="1:8" ht="33" customHeight="1" x14ac:dyDescent="0.3">
      <c r="A19" s="17">
        <v>2770</v>
      </c>
      <c r="B19" s="14" t="s">
        <v>157</v>
      </c>
      <c r="C19" s="14" t="s">
        <v>158</v>
      </c>
      <c r="D19" s="15">
        <v>21000</v>
      </c>
      <c r="E19" s="15">
        <v>3360</v>
      </c>
      <c r="F19" s="15">
        <v>2100</v>
      </c>
      <c r="G19" s="16">
        <v>43101</v>
      </c>
      <c r="H19" s="16">
        <v>43465</v>
      </c>
    </row>
    <row r="20" spans="1:8" ht="33" customHeight="1" x14ac:dyDescent="0.3">
      <c r="A20" s="17">
        <v>2948</v>
      </c>
      <c r="B20" s="14" t="s">
        <v>159</v>
      </c>
      <c r="C20" s="14" t="s">
        <v>160</v>
      </c>
      <c r="D20" s="15">
        <v>60000</v>
      </c>
      <c r="E20" s="15">
        <v>9600</v>
      </c>
      <c r="F20" s="15">
        <v>0</v>
      </c>
      <c r="G20" s="16">
        <v>43344</v>
      </c>
      <c r="H20" s="16">
        <v>43465</v>
      </c>
    </row>
    <row r="21" spans="1:8" ht="33" customHeight="1" x14ac:dyDescent="0.3">
      <c r="A21" s="17">
        <v>2839</v>
      </c>
      <c r="B21" s="14" t="s">
        <v>161</v>
      </c>
      <c r="C21" s="14" t="s">
        <v>162</v>
      </c>
      <c r="D21" s="15">
        <v>10000</v>
      </c>
      <c r="E21" s="15">
        <v>1600</v>
      </c>
      <c r="F21" s="15">
        <v>1000</v>
      </c>
      <c r="G21" s="16">
        <v>43101</v>
      </c>
      <c r="H21" s="16">
        <v>43251</v>
      </c>
    </row>
    <row r="22" spans="1:8" ht="33" customHeight="1" x14ac:dyDescent="0.3">
      <c r="A22" s="17">
        <v>2846</v>
      </c>
      <c r="B22" s="14" t="s">
        <v>163</v>
      </c>
      <c r="C22" s="14" t="s">
        <v>164</v>
      </c>
      <c r="D22" s="15">
        <v>4000</v>
      </c>
      <c r="E22" s="15">
        <v>640</v>
      </c>
      <c r="F22" s="15">
        <v>400</v>
      </c>
      <c r="G22" s="16">
        <v>43101</v>
      </c>
      <c r="H22" s="16">
        <v>43465</v>
      </c>
    </row>
    <row r="23" spans="1:8" ht="33" customHeight="1" x14ac:dyDescent="0.3">
      <c r="A23" s="17">
        <v>2762</v>
      </c>
      <c r="B23" s="14" t="s">
        <v>165</v>
      </c>
      <c r="C23" s="14" t="s">
        <v>166</v>
      </c>
      <c r="D23" s="15">
        <v>10000</v>
      </c>
      <c r="E23" s="15">
        <v>1600</v>
      </c>
      <c r="F23" s="15">
        <v>1000</v>
      </c>
      <c r="G23" s="16">
        <v>43101</v>
      </c>
      <c r="H23" s="16">
        <v>43465</v>
      </c>
    </row>
    <row r="24" spans="1:8" ht="33" customHeight="1" x14ac:dyDescent="0.3">
      <c r="A24" s="17">
        <v>2929</v>
      </c>
      <c r="B24" s="14" t="s">
        <v>167</v>
      </c>
      <c r="C24" s="14" t="s">
        <v>168</v>
      </c>
      <c r="D24" s="15">
        <v>110000</v>
      </c>
      <c r="E24" s="15">
        <v>17600</v>
      </c>
      <c r="F24" s="15">
        <v>11000</v>
      </c>
      <c r="G24" s="16">
        <v>43252</v>
      </c>
      <c r="H24" s="16">
        <v>43465</v>
      </c>
    </row>
    <row r="25" spans="1:8" ht="33" customHeight="1" x14ac:dyDescent="0.3">
      <c r="A25" s="17">
        <v>2760</v>
      </c>
      <c r="B25" s="14" t="s">
        <v>169</v>
      </c>
      <c r="C25" s="14" t="s">
        <v>170</v>
      </c>
      <c r="D25" s="15">
        <v>7654.52</v>
      </c>
      <c r="E25" s="15">
        <v>1224.7231999999999</v>
      </c>
      <c r="F25" s="15">
        <v>765.452</v>
      </c>
      <c r="G25" s="16">
        <v>43101</v>
      </c>
      <c r="H25" s="16">
        <v>43465</v>
      </c>
    </row>
    <row r="26" spans="1:8" ht="33" customHeight="1" x14ac:dyDescent="0.3">
      <c r="A26" s="17">
        <v>2761</v>
      </c>
      <c r="B26" s="14" t="s">
        <v>169</v>
      </c>
      <c r="C26" s="14" t="s">
        <v>171</v>
      </c>
      <c r="D26" s="15">
        <v>15374.32</v>
      </c>
      <c r="E26" s="15">
        <v>2459.8912</v>
      </c>
      <c r="F26" s="15">
        <v>1537.432</v>
      </c>
      <c r="G26" s="16">
        <v>43101</v>
      </c>
      <c r="H26" s="16">
        <v>43465</v>
      </c>
    </row>
    <row r="27" spans="1:8" ht="33" customHeight="1" x14ac:dyDescent="0.3">
      <c r="A27" s="17">
        <v>2730</v>
      </c>
      <c r="B27" s="14" t="s">
        <v>172</v>
      </c>
      <c r="C27" s="14" t="s">
        <v>173</v>
      </c>
      <c r="D27" s="15">
        <v>3200</v>
      </c>
      <c r="E27" s="15">
        <v>512</v>
      </c>
      <c r="F27" s="15">
        <v>320</v>
      </c>
      <c r="G27" s="16">
        <v>43101</v>
      </c>
      <c r="H27" s="16">
        <v>43465</v>
      </c>
    </row>
    <row r="28" spans="1:8" ht="33" customHeight="1" x14ac:dyDescent="0.3">
      <c r="A28" s="17">
        <v>2752</v>
      </c>
      <c r="B28" s="14" t="s">
        <v>174</v>
      </c>
      <c r="C28" s="14" t="s">
        <v>175</v>
      </c>
      <c r="D28" s="15">
        <v>16000</v>
      </c>
      <c r="E28" s="15">
        <v>2560</v>
      </c>
      <c r="F28" s="15">
        <v>1600</v>
      </c>
      <c r="G28" s="16">
        <v>43101</v>
      </c>
      <c r="H28" s="16">
        <v>43281</v>
      </c>
    </row>
    <row r="29" spans="1:8" ht="33" customHeight="1" x14ac:dyDescent="0.3">
      <c r="A29" s="17">
        <v>2813</v>
      </c>
      <c r="B29" s="14" t="s">
        <v>176</v>
      </c>
      <c r="C29" s="14" t="s">
        <v>177</v>
      </c>
      <c r="D29" s="15">
        <v>10000</v>
      </c>
      <c r="E29" s="15">
        <v>1600</v>
      </c>
      <c r="F29" s="15">
        <v>1000</v>
      </c>
      <c r="G29" s="16">
        <v>43101</v>
      </c>
      <c r="H29" s="16">
        <v>43465</v>
      </c>
    </row>
    <row r="30" spans="1:8" ht="33" customHeight="1" x14ac:dyDescent="0.3">
      <c r="A30" s="17">
        <v>2815</v>
      </c>
      <c r="B30" s="14" t="s">
        <v>178</v>
      </c>
      <c r="C30" s="14" t="s">
        <v>179</v>
      </c>
      <c r="D30" s="15">
        <v>14000</v>
      </c>
      <c r="E30" s="15">
        <v>2240</v>
      </c>
      <c r="F30" s="15">
        <v>1400</v>
      </c>
      <c r="G30" s="16">
        <v>43101</v>
      </c>
      <c r="H30" s="16">
        <v>43465</v>
      </c>
    </row>
    <row r="31" spans="1:8" ht="33" customHeight="1" x14ac:dyDescent="0.3">
      <c r="A31" s="17">
        <v>2790</v>
      </c>
      <c r="B31" s="14" t="s">
        <v>180</v>
      </c>
      <c r="C31" s="14" t="s">
        <v>181</v>
      </c>
      <c r="D31" s="15">
        <v>18000</v>
      </c>
      <c r="E31" s="15">
        <v>2880</v>
      </c>
      <c r="F31" s="15">
        <v>1800</v>
      </c>
      <c r="G31" s="16">
        <v>43101</v>
      </c>
      <c r="H31" s="16">
        <v>43465</v>
      </c>
    </row>
    <row r="32" spans="1:8" ht="33" customHeight="1" x14ac:dyDescent="0.3">
      <c r="A32" s="17">
        <v>2868</v>
      </c>
      <c r="B32" s="14" t="s">
        <v>182</v>
      </c>
      <c r="C32" s="14" t="s">
        <v>183</v>
      </c>
      <c r="D32" s="15">
        <v>32818.660000000003</v>
      </c>
      <c r="E32" s="15">
        <v>5250.9856</v>
      </c>
      <c r="F32" s="15">
        <v>3281.866</v>
      </c>
      <c r="G32" s="16">
        <v>43101</v>
      </c>
      <c r="H32" s="16">
        <v>43465</v>
      </c>
    </row>
    <row r="33" spans="1:8" ht="33" customHeight="1" x14ac:dyDescent="0.3">
      <c r="A33" s="17">
        <v>2869</v>
      </c>
      <c r="B33" s="14" t="s">
        <v>184</v>
      </c>
      <c r="C33" s="14" t="s">
        <v>185</v>
      </c>
      <c r="D33" s="15">
        <v>20000</v>
      </c>
      <c r="E33" s="15">
        <v>3200</v>
      </c>
      <c r="F33" s="15">
        <v>2000</v>
      </c>
      <c r="G33" s="16">
        <v>43101</v>
      </c>
      <c r="H33" s="16">
        <v>43281</v>
      </c>
    </row>
    <row r="34" spans="1:8" ht="33" customHeight="1" x14ac:dyDescent="0.3">
      <c r="A34" s="17">
        <v>2858</v>
      </c>
      <c r="B34" s="14" t="s">
        <v>186</v>
      </c>
      <c r="C34" s="14" t="s">
        <v>187</v>
      </c>
      <c r="D34" s="15">
        <v>15000</v>
      </c>
      <c r="E34" s="15">
        <v>2400</v>
      </c>
      <c r="F34" s="15">
        <v>1500</v>
      </c>
      <c r="G34" s="16">
        <v>43160</v>
      </c>
      <c r="H34" s="16">
        <v>43465</v>
      </c>
    </row>
    <row r="35" spans="1:8" ht="33" customHeight="1" x14ac:dyDescent="0.3">
      <c r="A35" s="17">
        <v>2742</v>
      </c>
      <c r="B35" s="14" t="s">
        <v>188</v>
      </c>
      <c r="C35" s="14" t="s">
        <v>189</v>
      </c>
      <c r="D35" s="15">
        <v>25000</v>
      </c>
      <c r="E35" s="15">
        <v>4000</v>
      </c>
      <c r="F35" s="15">
        <v>2500</v>
      </c>
      <c r="G35" s="16">
        <v>43101</v>
      </c>
      <c r="H35" s="16">
        <v>43465</v>
      </c>
    </row>
    <row r="36" spans="1:8" ht="33" customHeight="1" x14ac:dyDescent="0.3">
      <c r="A36" s="17">
        <v>2756</v>
      </c>
      <c r="B36" s="14" t="s">
        <v>190</v>
      </c>
      <c r="C36" s="14" t="s">
        <v>191</v>
      </c>
      <c r="D36" s="15">
        <v>2500</v>
      </c>
      <c r="E36" s="15">
        <v>400</v>
      </c>
      <c r="F36" s="15">
        <v>250</v>
      </c>
      <c r="G36" s="16">
        <v>43101</v>
      </c>
      <c r="H36" s="16">
        <v>43343</v>
      </c>
    </row>
    <row r="37" spans="1:8" ht="33" customHeight="1" x14ac:dyDescent="0.3">
      <c r="A37" s="17">
        <v>2927</v>
      </c>
      <c r="B37" s="14" t="s">
        <v>192</v>
      </c>
      <c r="C37" s="14" t="s">
        <v>193</v>
      </c>
      <c r="D37" s="15">
        <v>6500</v>
      </c>
      <c r="E37" s="15">
        <v>1040</v>
      </c>
      <c r="F37" s="15">
        <v>0</v>
      </c>
      <c r="G37" s="16">
        <v>43101</v>
      </c>
      <c r="H37" s="16">
        <v>43465</v>
      </c>
    </row>
    <row r="38" spans="1:8" ht="33" customHeight="1" x14ac:dyDescent="0.3">
      <c r="A38" s="17">
        <v>2870</v>
      </c>
      <c r="B38" s="14" t="s">
        <v>194</v>
      </c>
      <c r="C38" s="14" t="s">
        <v>195</v>
      </c>
      <c r="D38" s="15">
        <v>16800</v>
      </c>
      <c r="E38" s="15">
        <v>2688</v>
      </c>
      <c r="F38" s="15">
        <v>0</v>
      </c>
      <c r="G38" s="16">
        <v>43101</v>
      </c>
      <c r="H38" s="16">
        <v>43465</v>
      </c>
    </row>
    <row r="39" spans="1:8" ht="33" customHeight="1" x14ac:dyDescent="0.3">
      <c r="A39" s="17">
        <v>2864</v>
      </c>
      <c r="B39" s="14" t="s">
        <v>196</v>
      </c>
      <c r="C39" s="14" t="s">
        <v>197</v>
      </c>
      <c r="D39" s="15">
        <v>15000</v>
      </c>
      <c r="E39" s="15">
        <v>2400</v>
      </c>
      <c r="F39" s="15">
        <v>1500</v>
      </c>
      <c r="G39" s="16">
        <v>43101</v>
      </c>
      <c r="H39" s="16">
        <v>43465</v>
      </c>
    </row>
    <row r="40" spans="1:8" ht="33" customHeight="1" x14ac:dyDescent="0.3">
      <c r="A40" s="17">
        <v>2865</v>
      </c>
      <c r="B40" s="14" t="s">
        <v>196</v>
      </c>
      <c r="C40" s="14" t="s">
        <v>198</v>
      </c>
      <c r="D40" s="15">
        <v>21000</v>
      </c>
      <c r="E40" s="15">
        <v>3360</v>
      </c>
      <c r="F40" s="15">
        <v>2100</v>
      </c>
      <c r="G40" s="16">
        <v>43102</v>
      </c>
      <c r="H40" s="16">
        <v>43465</v>
      </c>
    </row>
    <row r="41" spans="1:8" ht="33" customHeight="1" x14ac:dyDescent="0.3">
      <c r="A41" s="17">
        <v>2863</v>
      </c>
      <c r="B41" s="14" t="s">
        <v>196</v>
      </c>
      <c r="C41" s="14" t="s">
        <v>199</v>
      </c>
      <c r="D41" s="15">
        <v>11000</v>
      </c>
      <c r="E41" s="15">
        <v>1760</v>
      </c>
      <c r="F41" s="15">
        <v>1100</v>
      </c>
      <c r="G41" s="16">
        <v>43101</v>
      </c>
      <c r="H41" s="16">
        <v>43465</v>
      </c>
    </row>
    <row r="42" spans="1:8" ht="33" customHeight="1" x14ac:dyDescent="0.3">
      <c r="A42" s="17">
        <v>2946</v>
      </c>
      <c r="B42" s="14" t="s">
        <v>200</v>
      </c>
      <c r="C42" s="14" t="s">
        <v>201</v>
      </c>
      <c r="D42" s="15">
        <v>55000</v>
      </c>
      <c r="E42" s="15">
        <v>8800</v>
      </c>
      <c r="F42" s="15">
        <v>0</v>
      </c>
      <c r="G42" s="16">
        <v>43313</v>
      </c>
      <c r="H42" s="16">
        <v>43465</v>
      </c>
    </row>
    <row r="43" spans="1:8" ht="33" customHeight="1" x14ac:dyDescent="0.3">
      <c r="A43" s="17">
        <v>2849</v>
      </c>
      <c r="B43" s="14" t="s">
        <v>202</v>
      </c>
      <c r="C43" s="14" t="s">
        <v>203</v>
      </c>
      <c r="D43" s="15">
        <v>160000</v>
      </c>
      <c r="E43" s="15">
        <v>25600</v>
      </c>
      <c r="F43" s="15">
        <v>0</v>
      </c>
      <c r="G43" s="16">
        <v>43191</v>
      </c>
      <c r="H43" s="16">
        <v>43465</v>
      </c>
    </row>
    <row r="44" spans="1:8" ht="33" customHeight="1" x14ac:dyDescent="0.3">
      <c r="A44" s="17">
        <v>2951</v>
      </c>
      <c r="B44" s="14" t="s">
        <v>204</v>
      </c>
      <c r="C44" s="14" t="s">
        <v>205</v>
      </c>
      <c r="D44" s="15">
        <v>45000</v>
      </c>
      <c r="E44" s="15">
        <v>7200</v>
      </c>
      <c r="F44" s="15">
        <v>0</v>
      </c>
      <c r="G44" s="16">
        <v>43191</v>
      </c>
      <c r="H44" s="16">
        <v>43465</v>
      </c>
    </row>
    <row r="45" spans="1:8" ht="33" customHeight="1" x14ac:dyDescent="0.3">
      <c r="A45" s="17">
        <v>2777</v>
      </c>
      <c r="B45" s="14" t="s">
        <v>206</v>
      </c>
      <c r="C45" s="14" t="s">
        <v>207</v>
      </c>
      <c r="D45" s="15">
        <v>20000</v>
      </c>
      <c r="E45" s="15">
        <v>3200</v>
      </c>
      <c r="F45" s="15">
        <v>0</v>
      </c>
      <c r="G45" s="16">
        <v>43101</v>
      </c>
      <c r="H45" s="16">
        <v>43465</v>
      </c>
    </row>
    <row r="46" spans="1:8" ht="33" customHeight="1" x14ac:dyDescent="0.3">
      <c r="A46" s="17">
        <v>2945</v>
      </c>
      <c r="B46" s="14" t="s">
        <v>208</v>
      </c>
      <c r="C46" s="14" t="s">
        <v>209</v>
      </c>
      <c r="D46" s="15">
        <v>80000</v>
      </c>
      <c r="E46" s="15">
        <v>12800</v>
      </c>
      <c r="F46" s="15">
        <v>0</v>
      </c>
      <c r="G46" s="16">
        <v>43282</v>
      </c>
      <c r="H46" s="16">
        <v>43465</v>
      </c>
    </row>
    <row r="47" spans="1:8" ht="33" customHeight="1" x14ac:dyDescent="0.3">
      <c r="A47" s="17">
        <v>2944</v>
      </c>
      <c r="B47" s="14" t="s">
        <v>208</v>
      </c>
      <c r="C47" s="14" t="s">
        <v>210</v>
      </c>
      <c r="D47" s="15">
        <v>65000</v>
      </c>
      <c r="E47" s="15">
        <v>10400</v>
      </c>
      <c r="F47" s="15">
        <v>0</v>
      </c>
      <c r="G47" s="16">
        <v>43282</v>
      </c>
      <c r="H47" s="16">
        <v>43465</v>
      </c>
    </row>
    <row r="48" spans="1:8" ht="33" customHeight="1" x14ac:dyDescent="0.3">
      <c r="A48" s="17">
        <v>2848</v>
      </c>
      <c r="B48" s="14" t="s">
        <v>211</v>
      </c>
      <c r="C48" s="14" t="s">
        <v>212</v>
      </c>
      <c r="D48" s="15">
        <v>35000</v>
      </c>
      <c r="E48" s="15">
        <v>5600</v>
      </c>
      <c r="F48" s="15">
        <v>3500</v>
      </c>
      <c r="G48" s="16">
        <v>43191</v>
      </c>
      <c r="H48" s="16">
        <v>43465</v>
      </c>
    </row>
    <row r="49" spans="1:8" ht="33" customHeight="1" x14ac:dyDescent="0.3">
      <c r="A49" s="17">
        <v>2795</v>
      </c>
      <c r="B49" s="14" t="s">
        <v>213</v>
      </c>
      <c r="C49" s="14" t="s">
        <v>214</v>
      </c>
      <c r="D49" s="15">
        <v>11666.67</v>
      </c>
      <c r="E49" s="15">
        <v>1866.6672000000001</v>
      </c>
      <c r="F49" s="15">
        <v>1166.6669999999999</v>
      </c>
      <c r="G49" s="16">
        <v>43101</v>
      </c>
      <c r="H49" s="16">
        <v>43465</v>
      </c>
    </row>
    <row r="50" spans="1:8" ht="33" customHeight="1" x14ac:dyDescent="0.3">
      <c r="A50" s="17">
        <v>2844</v>
      </c>
      <c r="B50" s="14" t="s">
        <v>215</v>
      </c>
      <c r="C50" s="14" t="s">
        <v>216</v>
      </c>
      <c r="D50" s="15">
        <v>14655.17</v>
      </c>
      <c r="E50" s="15">
        <v>2344.8272000000002</v>
      </c>
      <c r="F50" s="15">
        <v>1465.5170000000001</v>
      </c>
      <c r="G50" s="16">
        <v>43101</v>
      </c>
      <c r="H50" s="16">
        <v>43190</v>
      </c>
    </row>
    <row r="51" spans="1:8" ht="33" customHeight="1" x14ac:dyDescent="0.3">
      <c r="A51" s="17">
        <v>2749</v>
      </c>
      <c r="B51" s="14" t="s">
        <v>217</v>
      </c>
      <c r="C51" s="14" t="s">
        <v>218</v>
      </c>
      <c r="D51" s="15">
        <v>1575</v>
      </c>
      <c r="E51" s="15">
        <v>252</v>
      </c>
      <c r="F51" s="15">
        <v>157.5</v>
      </c>
      <c r="G51" s="16">
        <v>43101</v>
      </c>
      <c r="H51" s="16">
        <v>43465</v>
      </c>
    </row>
    <row r="52" spans="1:8" ht="33" customHeight="1" x14ac:dyDescent="0.3">
      <c r="A52" s="17">
        <v>2745</v>
      </c>
      <c r="B52" s="14" t="s">
        <v>219</v>
      </c>
      <c r="C52" s="14" t="s">
        <v>220</v>
      </c>
      <c r="D52" s="15">
        <v>6615</v>
      </c>
      <c r="E52" s="15">
        <v>1058.4000000000001</v>
      </c>
      <c r="F52" s="15">
        <v>661.5</v>
      </c>
      <c r="G52" s="16">
        <v>43101</v>
      </c>
      <c r="H52" s="16">
        <v>43465</v>
      </c>
    </row>
    <row r="53" spans="1:8" ht="33" customHeight="1" x14ac:dyDescent="0.3">
      <c r="A53" s="17">
        <v>2871</v>
      </c>
      <c r="B53" s="14" t="s">
        <v>221</v>
      </c>
      <c r="C53" s="14" t="s">
        <v>222</v>
      </c>
      <c r="D53" s="15">
        <v>3557.4</v>
      </c>
      <c r="E53" s="15">
        <v>569.18399999999997</v>
      </c>
      <c r="F53" s="15">
        <v>355.74</v>
      </c>
      <c r="G53" s="16">
        <v>43101</v>
      </c>
      <c r="H53" s="16">
        <v>43465</v>
      </c>
    </row>
    <row r="54" spans="1:8" ht="33" customHeight="1" x14ac:dyDescent="0.3">
      <c r="A54" s="17">
        <v>2872</v>
      </c>
      <c r="B54" s="14" t="s">
        <v>223</v>
      </c>
      <c r="C54" s="14" t="s">
        <v>224</v>
      </c>
      <c r="D54" s="15">
        <v>40000</v>
      </c>
      <c r="E54" s="15">
        <v>6400</v>
      </c>
      <c r="F54" s="15">
        <v>4000</v>
      </c>
      <c r="G54" s="16">
        <v>43101</v>
      </c>
      <c r="H54" s="16">
        <v>43465</v>
      </c>
    </row>
    <row r="55" spans="1:8" ht="33" customHeight="1" x14ac:dyDescent="0.3">
      <c r="A55" s="17">
        <v>2763</v>
      </c>
      <c r="B55" s="14" t="s">
        <v>225</v>
      </c>
      <c r="C55" s="14" t="s">
        <v>226</v>
      </c>
      <c r="D55" s="15">
        <v>6666.67</v>
      </c>
      <c r="E55" s="15">
        <v>1066.6672000000001</v>
      </c>
      <c r="F55" s="15">
        <v>666.66700000000003</v>
      </c>
      <c r="G55" s="16">
        <v>43101</v>
      </c>
      <c r="H55" s="16">
        <v>43465</v>
      </c>
    </row>
    <row r="56" spans="1:8" ht="33" customHeight="1" x14ac:dyDescent="0.3">
      <c r="A56" s="17">
        <v>2779</v>
      </c>
      <c r="B56" s="14" t="s">
        <v>227</v>
      </c>
      <c r="C56" s="14" t="s">
        <v>228</v>
      </c>
      <c r="D56" s="15">
        <v>18333.330000000002</v>
      </c>
      <c r="E56" s="15">
        <v>2933.3328000000001</v>
      </c>
      <c r="F56" s="15">
        <v>1833.3330000000001</v>
      </c>
      <c r="G56" s="16">
        <v>43101</v>
      </c>
      <c r="H56" s="16">
        <v>43465</v>
      </c>
    </row>
    <row r="57" spans="1:8" ht="33" customHeight="1" x14ac:dyDescent="0.3">
      <c r="A57" s="17">
        <v>2796</v>
      </c>
      <c r="B57" s="14" t="s">
        <v>229</v>
      </c>
      <c r="C57" s="14" t="s">
        <v>230</v>
      </c>
      <c r="D57" s="15">
        <v>45000</v>
      </c>
      <c r="E57" s="15">
        <v>7200</v>
      </c>
      <c r="F57" s="15">
        <v>4500</v>
      </c>
      <c r="G57" s="16">
        <v>43101</v>
      </c>
      <c r="H57" s="16">
        <v>43465</v>
      </c>
    </row>
    <row r="58" spans="1:8" ht="33" customHeight="1" x14ac:dyDescent="0.3">
      <c r="A58" s="17">
        <v>2775</v>
      </c>
      <c r="B58" s="14" t="s">
        <v>231</v>
      </c>
      <c r="C58" s="14" t="s">
        <v>232</v>
      </c>
      <c r="D58" s="15">
        <v>20000</v>
      </c>
      <c r="E58" s="15">
        <v>3200</v>
      </c>
      <c r="F58" s="15">
        <v>2000</v>
      </c>
      <c r="G58" s="16">
        <v>43101</v>
      </c>
      <c r="H58" s="16">
        <v>43190</v>
      </c>
    </row>
    <row r="59" spans="1:8" ht="33" customHeight="1" x14ac:dyDescent="0.3">
      <c r="A59" s="17">
        <v>2734</v>
      </c>
      <c r="B59" s="14" t="s">
        <v>233</v>
      </c>
      <c r="C59" s="14" t="s">
        <v>234</v>
      </c>
      <c r="D59" s="15">
        <v>10000</v>
      </c>
      <c r="E59" s="15">
        <v>1600</v>
      </c>
      <c r="F59" s="15">
        <v>1000</v>
      </c>
      <c r="G59" s="16">
        <v>43101</v>
      </c>
      <c r="H59" s="16">
        <v>43465</v>
      </c>
    </row>
    <row r="60" spans="1:8" ht="33" customHeight="1" x14ac:dyDescent="0.3">
      <c r="A60" s="17">
        <v>2950</v>
      </c>
      <c r="B60" s="14" t="s">
        <v>235</v>
      </c>
      <c r="C60" s="14" t="s">
        <v>236</v>
      </c>
      <c r="D60" s="15">
        <v>20000</v>
      </c>
      <c r="E60" s="15">
        <v>3200</v>
      </c>
      <c r="F60" s="15">
        <v>2000</v>
      </c>
      <c r="G60" s="16">
        <v>43344</v>
      </c>
      <c r="H60" s="16">
        <v>43465</v>
      </c>
    </row>
    <row r="61" spans="1:8" ht="33" customHeight="1" x14ac:dyDescent="0.3">
      <c r="A61" s="17">
        <v>2812</v>
      </c>
      <c r="B61" s="14" t="s">
        <v>237</v>
      </c>
      <c r="C61" s="14" t="s">
        <v>238</v>
      </c>
      <c r="D61" s="15">
        <v>4000</v>
      </c>
      <c r="E61" s="15">
        <v>640</v>
      </c>
      <c r="F61" s="15">
        <v>400</v>
      </c>
      <c r="G61" s="16">
        <v>43132</v>
      </c>
      <c r="H61" s="16">
        <v>43465</v>
      </c>
    </row>
    <row r="62" spans="1:8" ht="33" customHeight="1" x14ac:dyDescent="0.3">
      <c r="A62" s="17">
        <v>2778</v>
      </c>
      <c r="B62" s="14" t="s">
        <v>239</v>
      </c>
      <c r="C62" s="14" t="s">
        <v>240</v>
      </c>
      <c r="D62" s="15">
        <v>6930</v>
      </c>
      <c r="E62" s="15">
        <v>1108.8</v>
      </c>
      <c r="F62" s="15">
        <v>693</v>
      </c>
      <c r="G62" s="16">
        <v>43101</v>
      </c>
      <c r="H62" s="16">
        <v>43465</v>
      </c>
    </row>
    <row r="63" spans="1:8" ht="33" customHeight="1" x14ac:dyDescent="0.3">
      <c r="A63" s="17">
        <v>2873</v>
      </c>
      <c r="B63" s="14" t="s">
        <v>241</v>
      </c>
      <c r="C63" s="14" t="s">
        <v>242</v>
      </c>
      <c r="D63" s="15">
        <v>4402.28</v>
      </c>
      <c r="E63" s="15">
        <v>704.36479999999995</v>
      </c>
      <c r="F63" s="15">
        <v>440.22800000000001</v>
      </c>
      <c r="G63" s="16">
        <v>43101</v>
      </c>
      <c r="H63" s="16">
        <v>43465</v>
      </c>
    </row>
    <row r="64" spans="1:8" ht="33" customHeight="1" x14ac:dyDescent="0.3">
      <c r="A64" s="17">
        <v>2956</v>
      </c>
      <c r="B64" s="14" t="s">
        <v>243</v>
      </c>
      <c r="C64" s="14" t="s">
        <v>244</v>
      </c>
      <c r="D64" s="15">
        <v>25000</v>
      </c>
      <c r="E64" s="15">
        <v>4000</v>
      </c>
      <c r="F64" s="15">
        <v>0</v>
      </c>
      <c r="G64" s="16">
        <v>43374</v>
      </c>
      <c r="H64" s="16">
        <v>43465</v>
      </c>
    </row>
    <row r="65" spans="1:8" ht="33" customHeight="1" x14ac:dyDescent="0.3">
      <c r="A65" s="17">
        <v>2899</v>
      </c>
      <c r="B65" s="14" t="s">
        <v>245</v>
      </c>
      <c r="C65" s="14" t="s">
        <v>246</v>
      </c>
      <c r="D65" s="15">
        <v>16700</v>
      </c>
      <c r="E65" s="15">
        <v>2672</v>
      </c>
      <c r="F65" s="15">
        <v>1670</v>
      </c>
      <c r="G65" s="16">
        <v>43101</v>
      </c>
      <c r="H65" s="16">
        <v>43251</v>
      </c>
    </row>
    <row r="66" spans="1:8" ht="33" customHeight="1" x14ac:dyDescent="0.3">
      <c r="A66" s="17">
        <v>2750</v>
      </c>
      <c r="B66" s="14" t="s">
        <v>247</v>
      </c>
      <c r="C66" s="14" t="s">
        <v>248</v>
      </c>
      <c r="D66" s="15">
        <v>7500</v>
      </c>
      <c r="E66" s="15">
        <v>1200</v>
      </c>
      <c r="F66" s="15">
        <v>750</v>
      </c>
      <c r="G66" s="16">
        <v>43101</v>
      </c>
      <c r="H66" s="16">
        <v>43465</v>
      </c>
    </row>
    <row r="67" spans="1:8" ht="33" customHeight="1" x14ac:dyDescent="0.3">
      <c r="A67" s="17">
        <v>2952</v>
      </c>
      <c r="B67" s="14" t="s">
        <v>249</v>
      </c>
      <c r="C67" s="14" t="s">
        <v>250</v>
      </c>
      <c r="D67" s="15">
        <v>2500</v>
      </c>
      <c r="E67" s="15">
        <v>400</v>
      </c>
      <c r="F67" s="15">
        <v>250</v>
      </c>
      <c r="G67" s="16">
        <v>43344</v>
      </c>
      <c r="H67" s="16">
        <v>43465</v>
      </c>
    </row>
    <row r="68" spans="1:8" ht="33" customHeight="1" x14ac:dyDescent="0.3">
      <c r="A68" s="17">
        <v>2743</v>
      </c>
      <c r="B68" s="14" t="s">
        <v>251</v>
      </c>
      <c r="C68" s="14" t="s">
        <v>252</v>
      </c>
      <c r="D68" s="15">
        <v>13000</v>
      </c>
      <c r="E68" s="15">
        <v>2080</v>
      </c>
      <c r="F68" s="15">
        <v>1300</v>
      </c>
      <c r="G68" s="16">
        <v>43101</v>
      </c>
      <c r="H68" s="16">
        <v>43465</v>
      </c>
    </row>
    <row r="69" spans="1:8" ht="33" customHeight="1" x14ac:dyDescent="0.3">
      <c r="A69" s="17">
        <v>2744</v>
      </c>
      <c r="B69" s="14" t="s">
        <v>251</v>
      </c>
      <c r="C69" s="14" t="s">
        <v>253</v>
      </c>
      <c r="D69" s="15">
        <v>25000</v>
      </c>
      <c r="E69" s="15">
        <v>4000</v>
      </c>
      <c r="F69" s="15">
        <v>2500</v>
      </c>
      <c r="G69" s="16">
        <v>43101</v>
      </c>
      <c r="H69" s="16">
        <v>43465</v>
      </c>
    </row>
    <row r="70" spans="1:8" ht="33" customHeight="1" x14ac:dyDescent="0.3">
      <c r="A70" s="17">
        <v>2874</v>
      </c>
      <c r="B70" s="14" t="s">
        <v>254</v>
      </c>
      <c r="C70" s="14" t="s">
        <v>255</v>
      </c>
      <c r="D70" s="15">
        <v>2906</v>
      </c>
      <c r="E70" s="15">
        <v>464.96</v>
      </c>
      <c r="F70" s="15">
        <v>290.60000000000002</v>
      </c>
      <c r="G70" s="16">
        <v>43101</v>
      </c>
      <c r="H70" s="16">
        <v>43465</v>
      </c>
    </row>
    <row r="71" spans="1:8" ht="33" customHeight="1" x14ac:dyDescent="0.3">
      <c r="A71" s="17">
        <v>2798</v>
      </c>
      <c r="B71" s="14" t="s">
        <v>256</v>
      </c>
      <c r="C71" s="14" t="s">
        <v>257</v>
      </c>
      <c r="D71" s="15">
        <v>25000</v>
      </c>
      <c r="E71" s="15">
        <v>4000</v>
      </c>
      <c r="F71" s="15">
        <v>2500</v>
      </c>
      <c r="G71" s="16">
        <v>43101</v>
      </c>
      <c r="H71" s="16">
        <v>43465</v>
      </c>
    </row>
    <row r="72" spans="1:8" ht="33" customHeight="1" x14ac:dyDescent="0.3">
      <c r="A72" s="17">
        <v>2769</v>
      </c>
      <c r="B72" s="14" t="s">
        <v>258</v>
      </c>
      <c r="C72" s="14" t="s">
        <v>259</v>
      </c>
      <c r="D72" s="15">
        <v>30000</v>
      </c>
      <c r="E72" s="15">
        <v>4800</v>
      </c>
      <c r="F72" s="15">
        <v>3000</v>
      </c>
      <c r="G72" s="16">
        <v>43108</v>
      </c>
      <c r="H72" s="16">
        <v>43465</v>
      </c>
    </row>
    <row r="73" spans="1:8" ht="33" customHeight="1" x14ac:dyDescent="0.3">
      <c r="A73" s="17">
        <v>2768</v>
      </c>
      <c r="B73" s="14" t="s">
        <v>258</v>
      </c>
      <c r="C73" s="14" t="s">
        <v>260</v>
      </c>
      <c r="D73" s="15">
        <v>28000</v>
      </c>
      <c r="E73" s="15">
        <v>4480</v>
      </c>
      <c r="F73" s="15">
        <v>2800</v>
      </c>
      <c r="G73" s="16">
        <v>43101</v>
      </c>
      <c r="H73" s="16">
        <v>43190</v>
      </c>
    </row>
    <row r="74" spans="1:8" ht="33" customHeight="1" x14ac:dyDescent="0.3">
      <c r="A74" s="17">
        <v>2767</v>
      </c>
      <c r="B74" s="14" t="s">
        <v>261</v>
      </c>
      <c r="C74" s="14" t="s">
        <v>262</v>
      </c>
      <c r="D74" s="15">
        <v>46000</v>
      </c>
      <c r="E74" s="15">
        <v>7360</v>
      </c>
      <c r="F74" s="15">
        <v>4600</v>
      </c>
      <c r="G74" s="16">
        <v>43101</v>
      </c>
      <c r="H74" s="16">
        <v>43465</v>
      </c>
    </row>
    <row r="75" spans="1:8" ht="33" customHeight="1" x14ac:dyDescent="0.3">
      <c r="A75" s="17">
        <v>2766</v>
      </c>
      <c r="B75" s="14" t="s">
        <v>261</v>
      </c>
      <c r="C75" s="14" t="s">
        <v>263</v>
      </c>
      <c r="D75" s="15">
        <v>15000</v>
      </c>
      <c r="E75" s="15">
        <v>2400</v>
      </c>
      <c r="F75" s="15">
        <v>1500</v>
      </c>
      <c r="G75" s="16">
        <v>43101</v>
      </c>
      <c r="H75" s="16">
        <v>43343</v>
      </c>
    </row>
    <row r="76" spans="1:8" ht="33" customHeight="1" x14ac:dyDescent="0.3">
      <c r="A76" s="17">
        <v>2765</v>
      </c>
      <c r="B76" s="14" t="s">
        <v>261</v>
      </c>
      <c r="C76" s="14" t="s">
        <v>264</v>
      </c>
      <c r="D76" s="15">
        <v>32000</v>
      </c>
      <c r="E76" s="15">
        <v>5120</v>
      </c>
      <c r="F76" s="15">
        <v>3200</v>
      </c>
      <c r="G76" s="16">
        <v>43101</v>
      </c>
      <c r="H76" s="16">
        <v>43465</v>
      </c>
    </row>
    <row r="77" spans="1:8" ht="33" customHeight="1" x14ac:dyDescent="0.3">
      <c r="A77" s="17">
        <v>2875</v>
      </c>
      <c r="B77" s="14" t="s">
        <v>265</v>
      </c>
      <c r="C77" s="14" t="s">
        <v>266</v>
      </c>
      <c r="D77" s="15">
        <v>15000</v>
      </c>
      <c r="E77" s="15">
        <v>2400</v>
      </c>
      <c r="F77" s="15">
        <v>1500</v>
      </c>
      <c r="G77" s="16">
        <v>43101</v>
      </c>
      <c r="H77" s="16">
        <v>43465</v>
      </c>
    </row>
    <row r="78" spans="1:8" ht="33" customHeight="1" x14ac:dyDescent="0.3">
      <c r="A78" s="17">
        <v>2801</v>
      </c>
      <c r="B78" s="14" t="s">
        <v>267</v>
      </c>
      <c r="C78" s="14" t="s">
        <v>268</v>
      </c>
      <c r="D78" s="15">
        <v>100000</v>
      </c>
      <c r="E78" s="15">
        <v>16000</v>
      </c>
      <c r="F78" s="15">
        <v>10000</v>
      </c>
      <c r="G78" s="16">
        <v>43101</v>
      </c>
      <c r="H78" s="16">
        <v>43465</v>
      </c>
    </row>
    <row r="79" spans="1:8" ht="33" customHeight="1" x14ac:dyDescent="0.3">
      <c r="A79" s="17">
        <v>2825</v>
      </c>
      <c r="B79" s="14" t="s">
        <v>267</v>
      </c>
      <c r="C79" s="14" t="s">
        <v>269</v>
      </c>
      <c r="D79" s="15">
        <v>60000</v>
      </c>
      <c r="E79" s="15">
        <v>9600</v>
      </c>
      <c r="F79" s="15">
        <v>6000</v>
      </c>
      <c r="G79" s="16">
        <v>43101</v>
      </c>
      <c r="H79" s="16">
        <v>43465</v>
      </c>
    </row>
    <row r="80" spans="1:8" ht="33" customHeight="1" x14ac:dyDescent="0.3">
      <c r="A80" s="17">
        <v>2855</v>
      </c>
      <c r="B80" s="14" t="s">
        <v>270</v>
      </c>
      <c r="C80" s="14" t="s">
        <v>271</v>
      </c>
      <c r="D80" s="15">
        <v>2800</v>
      </c>
      <c r="E80" s="15">
        <v>448</v>
      </c>
      <c r="F80" s="15">
        <v>280</v>
      </c>
      <c r="G80" s="16">
        <v>43101</v>
      </c>
      <c r="H80" s="16">
        <v>43465</v>
      </c>
    </row>
    <row r="81" spans="1:8" ht="33" customHeight="1" x14ac:dyDescent="0.3">
      <c r="A81" s="17">
        <v>2826</v>
      </c>
      <c r="B81" s="14" t="s">
        <v>272</v>
      </c>
      <c r="C81" s="14" t="s">
        <v>273</v>
      </c>
      <c r="D81" s="15">
        <v>30000</v>
      </c>
      <c r="E81" s="15">
        <v>4800</v>
      </c>
      <c r="F81" s="15">
        <v>0</v>
      </c>
      <c r="G81" s="16">
        <v>43191</v>
      </c>
      <c r="H81" s="16">
        <v>43465</v>
      </c>
    </row>
    <row r="82" spans="1:8" ht="33" customHeight="1" x14ac:dyDescent="0.3">
      <c r="A82" s="17">
        <v>2759</v>
      </c>
      <c r="B82" s="14" t="s">
        <v>274</v>
      </c>
      <c r="C82" s="14" t="s">
        <v>275</v>
      </c>
      <c r="D82" s="15">
        <v>45000</v>
      </c>
      <c r="E82" s="15">
        <v>7200</v>
      </c>
      <c r="F82" s="15">
        <v>4500</v>
      </c>
      <c r="G82" s="16">
        <v>43101</v>
      </c>
      <c r="H82" s="16">
        <v>43465</v>
      </c>
    </row>
    <row r="83" spans="1:8" ht="33" customHeight="1" x14ac:dyDescent="0.3">
      <c r="A83" s="17">
        <v>2876</v>
      </c>
      <c r="B83" s="14" t="s">
        <v>276</v>
      </c>
      <c r="C83" s="14" t="s">
        <v>277</v>
      </c>
      <c r="D83" s="15">
        <v>9113.74</v>
      </c>
      <c r="E83" s="15">
        <v>1458.1984</v>
      </c>
      <c r="F83" s="15">
        <v>911.37400000000002</v>
      </c>
      <c r="G83" s="16">
        <v>43101</v>
      </c>
      <c r="H83" s="16">
        <v>43465</v>
      </c>
    </row>
    <row r="84" spans="1:8" ht="33" customHeight="1" x14ac:dyDescent="0.3">
      <c r="A84" s="17">
        <v>2936</v>
      </c>
      <c r="B84" s="14" t="s">
        <v>278</v>
      </c>
      <c r="C84" s="14" t="s">
        <v>279</v>
      </c>
      <c r="D84" s="15">
        <v>18000</v>
      </c>
      <c r="E84" s="15">
        <v>2880</v>
      </c>
      <c r="F84" s="15">
        <v>1800</v>
      </c>
      <c r="G84" s="16">
        <v>43282</v>
      </c>
      <c r="H84" s="16">
        <v>43465</v>
      </c>
    </row>
    <row r="85" spans="1:8" ht="33" customHeight="1" x14ac:dyDescent="0.3">
      <c r="A85" s="17">
        <v>2841</v>
      </c>
      <c r="B85" s="14" t="s">
        <v>278</v>
      </c>
      <c r="C85" s="14" t="s">
        <v>280</v>
      </c>
      <c r="D85" s="15">
        <v>18000</v>
      </c>
      <c r="E85" s="15">
        <v>2880</v>
      </c>
      <c r="F85" s="15">
        <v>1800</v>
      </c>
      <c r="G85" s="16">
        <v>43101</v>
      </c>
      <c r="H85" s="16">
        <v>43251</v>
      </c>
    </row>
    <row r="86" spans="1:8" ht="33" customHeight="1" x14ac:dyDescent="0.3">
      <c r="A86" s="17">
        <v>2781</v>
      </c>
      <c r="B86" s="14" t="s">
        <v>281</v>
      </c>
      <c r="C86" s="14" t="s">
        <v>282</v>
      </c>
      <c r="D86" s="15">
        <v>1500</v>
      </c>
      <c r="E86" s="15">
        <v>240</v>
      </c>
      <c r="F86" s="15">
        <v>150</v>
      </c>
      <c r="G86" s="16">
        <v>43101</v>
      </c>
      <c r="H86" s="16">
        <v>43465</v>
      </c>
    </row>
    <row r="87" spans="1:8" ht="33" customHeight="1" x14ac:dyDescent="0.3">
      <c r="A87" s="17">
        <v>2877</v>
      </c>
      <c r="B87" s="14" t="s">
        <v>283</v>
      </c>
      <c r="C87" s="14" t="s">
        <v>284</v>
      </c>
      <c r="D87" s="15">
        <v>12877.2</v>
      </c>
      <c r="E87" s="15">
        <v>2060.3519999999999</v>
      </c>
      <c r="F87" s="15">
        <v>1287.72</v>
      </c>
      <c r="G87" s="16">
        <v>43101</v>
      </c>
      <c r="H87" s="16">
        <v>43465</v>
      </c>
    </row>
    <row r="88" spans="1:8" ht="33" customHeight="1" x14ac:dyDescent="0.3">
      <c r="A88" s="17">
        <v>2740</v>
      </c>
      <c r="B88" s="14" t="s">
        <v>285</v>
      </c>
      <c r="C88" s="14" t="s">
        <v>286</v>
      </c>
      <c r="D88" s="15">
        <v>30000</v>
      </c>
      <c r="E88" s="15">
        <v>4800</v>
      </c>
      <c r="F88" s="15">
        <v>3000</v>
      </c>
      <c r="G88" s="16">
        <v>43101</v>
      </c>
      <c r="H88" s="16">
        <v>43343</v>
      </c>
    </row>
    <row r="89" spans="1:8" ht="33" customHeight="1" x14ac:dyDescent="0.3">
      <c r="A89" s="17">
        <v>2714</v>
      </c>
      <c r="B89" s="14" t="s">
        <v>287</v>
      </c>
      <c r="C89" s="14" t="s">
        <v>288</v>
      </c>
      <c r="D89" s="15">
        <v>36050</v>
      </c>
      <c r="E89" s="15">
        <v>5768</v>
      </c>
      <c r="F89" s="15">
        <v>3605</v>
      </c>
      <c r="G89" s="16">
        <v>43101</v>
      </c>
      <c r="H89" s="16">
        <v>43465</v>
      </c>
    </row>
    <row r="90" spans="1:8" ht="33" customHeight="1" x14ac:dyDescent="0.3">
      <c r="A90" s="17">
        <v>2939</v>
      </c>
      <c r="B90" s="14" t="s">
        <v>289</v>
      </c>
      <c r="C90" s="14" t="s">
        <v>290</v>
      </c>
      <c r="D90" s="15">
        <v>8200</v>
      </c>
      <c r="E90" s="15">
        <v>1312</v>
      </c>
      <c r="F90" s="15">
        <v>820</v>
      </c>
      <c r="G90" s="16">
        <v>43282</v>
      </c>
      <c r="H90" s="16">
        <v>43465</v>
      </c>
    </row>
    <row r="91" spans="1:8" ht="33" customHeight="1" x14ac:dyDescent="0.3">
      <c r="A91" s="17">
        <v>2821</v>
      </c>
      <c r="B91" s="14" t="s">
        <v>291</v>
      </c>
      <c r="C91" s="14" t="s">
        <v>292</v>
      </c>
      <c r="D91" s="15">
        <v>4000</v>
      </c>
      <c r="E91" s="15">
        <v>640</v>
      </c>
      <c r="F91" s="15">
        <v>400</v>
      </c>
      <c r="G91" s="16">
        <v>43101</v>
      </c>
      <c r="H91" s="16">
        <v>43465</v>
      </c>
    </row>
    <row r="92" spans="1:8" ht="33" customHeight="1" x14ac:dyDescent="0.3">
      <c r="A92" s="17">
        <v>2878</v>
      </c>
      <c r="B92" s="14" t="s">
        <v>293</v>
      </c>
      <c r="C92" s="14" t="s">
        <v>294</v>
      </c>
      <c r="D92" s="15">
        <v>3500</v>
      </c>
      <c r="E92" s="15">
        <v>560</v>
      </c>
      <c r="F92" s="15">
        <v>350</v>
      </c>
      <c r="G92" s="16">
        <v>43101</v>
      </c>
      <c r="H92" s="16">
        <v>43465</v>
      </c>
    </row>
    <row r="93" spans="1:8" ht="33" customHeight="1" x14ac:dyDescent="0.3">
      <c r="A93" s="17">
        <v>2880</v>
      </c>
      <c r="B93" s="14" t="s">
        <v>295</v>
      </c>
      <c r="C93" s="14" t="s">
        <v>296</v>
      </c>
      <c r="D93" s="15">
        <v>2887.5</v>
      </c>
      <c r="E93" s="15">
        <v>462</v>
      </c>
      <c r="F93" s="15">
        <v>288.75</v>
      </c>
      <c r="G93" s="16">
        <v>43101</v>
      </c>
      <c r="H93" s="16">
        <v>43465</v>
      </c>
    </row>
    <row r="94" spans="1:8" ht="33" customHeight="1" x14ac:dyDescent="0.3">
      <c r="A94" s="17">
        <v>2881</v>
      </c>
      <c r="B94" s="14" t="s">
        <v>295</v>
      </c>
      <c r="C94" s="14" t="s">
        <v>297</v>
      </c>
      <c r="D94" s="15">
        <v>2541</v>
      </c>
      <c r="E94" s="15">
        <v>406.56</v>
      </c>
      <c r="F94" s="15">
        <v>254.1</v>
      </c>
      <c r="G94" s="16">
        <v>43101</v>
      </c>
      <c r="H94" s="16">
        <v>43465</v>
      </c>
    </row>
    <row r="95" spans="1:8" ht="33" customHeight="1" x14ac:dyDescent="0.3">
      <c r="A95" s="17">
        <v>2883</v>
      </c>
      <c r="B95" s="14" t="s">
        <v>295</v>
      </c>
      <c r="C95" s="14" t="s">
        <v>298</v>
      </c>
      <c r="D95" s="15">
        <v>2541</v>
      </c>
      <c r="E95" s="15">
        <v>406.56</v>
      </c>
      <c r="F95" s="15">
        <v>254.1</v>
      </c>
      <c r="G95" s="16">
        <v>43101</v>
      </c>
      <c r="H95" s="16">
        <v>43465</v>
      </c>
    </row>
    <row r="96" spans="1:8" ht="33" customHeight="1" x14ac:dyDescent="0.3">
      <c r="A96" s="17">
        <v>2879</v>
      </c>
      <c r="B96" s="14" t="s">
        <v>295</v>
      </c>
      <c r="C96" s="14" t="s">
        <v>299</v>
      </c>
      <c r="D96" s="15">
        <v>2887.5</v>
      </c>
      <c r="E96" s="15">
        <v>462</v>
      </c>
      <c r="F96" s="15">
        <v>288.75</v>
      </c>
      <c r="G96" s="16">
        <v>43101</v>
      </c>
      <c r="H96" s="16">
        <v>43465</v>
      </c>
    </row>
    <row r="97" spans="1:8" ht="33" customHeight="1" x14ac:dyDescent="0.3">
      <c r="A97" s="17">
        <v>2882</v>
      </c>
      <c r="B97" s="14" t="s">
        <v>295</v>
      </c>
      <c r="C97" s="14" t="s">
        <v>300</v>
      </c>
      <c r="D97" s="15">
        <v>5082</v>
      </c>
      <c r="E97" s="15">
        <v>813.12</v>
      </c>
      <c r="F97" s="15">
        <v>508.2</v>
      </c>
      <c r="G97" s="16">
        <v>43101</v>
      </c>
      <c r="H97" s="16">
        <v>43465</v>
      </c>
    </row>
    <row r="98" spans="1:8" ht="33" customHeight="1" x14ac:dyDescent="0.3">
      <c r="A98" s="17">
        <v>2885</v>
      </c>
      <c r="B98" s="14" t="s">
        <v>301</v>
      </c>
      <c r="C98" s="14" t="s">
        <v>302</v>
      </c>
      <c r="D98" s="15">
        <v>25000</v>
      </c>
      <c r="E98" s="15">
        <v>4000</v>
      </c>
      <c r="F98" s="15">
        <v>0</v>
      </c>
      <c r="G98" s="16">
        <v>43101</v>
      </c>
      <c r="H98" s="16">
        <v>43373</v>
      </c>
    </row>
    <row r="99" spans="1:8" ht="33" customHeight="1" x14ac:dyDescent="0.3">
      <c r="A99" s="17">
        <v>2884</v>
      </c>
      <c r="B99" s="14" t="s">
        <v>301</v>
      </c>
      <c r="C99" s="14" t="s">
        <v>303</v>
      </c>
      <c r="D99" s="15">
        <v>80850</v>
      </c>
      <c r="E99" s="15">
        <v>12936</v>
      </c>
      <c r="F99" s="15">
        <v>0</v>
      </c>
      <c r="G99" s="16">
        <v>43101</v>
      </c>
      <c r="H99" s="16">
        <v>43465</v>
      </c>
    </row>
    <row r="100" spans="1:8" ht="33" customHeight="1" x14ac:dyDescent="0.3">
      <c r="A100" s="17">
        <v>2886</v>
      </c>
      <c r="B100" s="14" t="s">
        <v>304</v>
      </c>
      <c r="C100" s="14" t="s">
        <v>305</v>
      </c>
      <c r="D100" s="15">
        <v>3630</v>
      </c>
      <c r="E100" s="15">
        <v>580.79999999999995</v>
      </c>
      <c r="F100" s="15">
        <v>0</v>
      </c>
      <c r="G100" s="16">
        <v>43101</v>
      </c>
      <c r="H100" s="16">
        <v>43465</v>
      </c>
    </row>
    <row r="101" spans="1:8" ht="33" customHeight="1" x14ac:dyDescent="0.3">
      <c r="A101" s="17">
        <v>2728</v>
      </c>
      <c r="B101" s="14" t="s">
        <v>306</v>
      </c>
      <c r="C101" s="14" t="s">
        <v>307</v>
      </c>
      <c r="D101" s="15">
        <v>39800</v>
      </c>
      <c r="E101" s="15">
        <v>6368</v>
      </c>
      <c r="F101" s="15">
        <v>0</v>
      </c>
      <c r="G101" s="16">
        <v>43101</v>
      </c>
      <c r="H101" s="16">
        <v>43404</v>
      </c>
    </row>
    <row r="102" spans="1:8" ht="33" customHeight="1" x14ac:dyDescent="0.3">
      <c r="A102" s="17">
        <v>2729</v>
      </c>
      <c r="B102" s="14" t="s">
        <v>306</v>
      </c>
      <c r="C102" s="14" t="s">
        <v>308</v>
      </c>
      <c r="D102" s="15">
        <v>42160</v>
      </c>
      <c r="E102" s="15">
        <v>6745.6</v>
      </c>
      <c r="F102" s="15">
        <v>0</v>
      </c>
      <c r="G102" s="16">
        <v>43101</v>
      </c>
      <c r="H102" s="16">
        <v>43404</v>
      </c>
    </row>
    <row r="103" spans="1:8" ht="33" customHeight="1" x14ac:dyDescent="0.3">
      <c r="A103" s="17">
        <v>2866</v>
      </c>
      <c r="B103" s="14" t="s">
        <v>309</v>
      </c>
      <c r="C103" s="14" t="s">
        <v>310</v>
      </c>
      <c r="D103" s="15">
        <v>8333.4</v>
      </c>
      <c r="E103" s="15">
        <v>1333.3440000000001</v>
      </c>
      <c r="F103" s="15">
        <v>833.34</v>
      </c>
      <c r="G103" s="16">
        <v>43101</v>
      </c>
      <c r="H103" s="16">
        <v>43465</v>
      </c>
    </row>
    <row r="104" spans="1:8" ht="33" customHeight="1" x14ac:dyDescent="0.3">
      <c r="A104" s="17">
        <v>2887</v>
      </c>
      <c r="B104" s="14" t="s">
        <v>311</v>
      </c>
      <c r="C104" s="14" t="s">
        <v>312</v>
      </c>
      <c r="D104" s="15">
        <v>6000</v>
      </c>
      <c r="E104" s="15">
        <v>960</v>
      </c>
      <c r="F104" s="15">
        <v>600</v>
      </c>
      <c r="G104" s="16">
        <v>43101</v>
      </c>
      <c r="H104" s="16">
        <v>43465</v>
      </c>
    </row>
    <row r="105" spans="1:8" ht="33" customHeight="1" x14ac:dyDescent="0.3">
      <c r="A105" s="17">
        <v>2830</v>
      </c>
      <c r="B105" s="14" t="s">
        <v>313</v>
      </c>
      <c r="C105" s="14" t="s">
        <v>314</v>
      </c>
      <c r="D105" s="15">
        <v>42000</v>
      </c>
      <c r="E105" s="15">
        <v>6720</v>
      </c>
      <c r="F105" s="15">
        <v>4200</v>
      </c>
      <c r="G105" s="16">
        <v>43101</v>
      </c>
      <c r="H105" s="16">
        <v>43465</v>
      </c>
    </row>
    <row r="106" spans="1:8" ht="33" customHeight="1" x14ac:dyDescent="0.3">
      <c r="A106" s="17">
        <v>2799</v>
      </c>
      <c r="B106" s="14" t="s">
        <v>315</v>
      </c>
      <c r="C106" s="14" t="s">
        <v>316</v>
      </c>
      <c r="D106" s="15">
        <v>55000</v>
      </c>
      <c r="E106" s="15">
        <v>8800</v>
      </c>
      <c r="F106" s="15">
        <v>5500</v>
      </c>
      <c r="G106" s="16">
        <v>43101</v>
      </c>
      <c r="H106" s="16">
        <v>43465</v>
      </c>
    </row>
    <row r="107" spans="1:8" ht="33" customHeight="1" x14ac:dyDescent="0.3">
      <c r="A107" s="17">
        <v>2934</v>
      </c>
      <c r="B107" s="14" t="s">
        <v>315</v>
      </c>
      <c r="C107" s="14" t="s">
        <v>317</v>
      </c>
      <c r="D107" s="15">
        <v>50000</v>
      </c>
      <c r="E107" s="15">
        <v>8000</v>
      </c>
      <c r="F107" s="15">
        <v>5000</v>
      </c>
      <c r="G107" s="16">
        <v>43282</v>
      </c>
      <c r="H107" s="16">
        <v>43465</v>
      </c>
    </row>
    <row r="108" spans="1:8" ht="33" customHeight="1" x14ac:dyDescent="0.3">
      <c r="A108" s="17">
        <v>2947</v>
      </c>
      <c r="B108" s="14" t="s">
        <v>315</v>
      </c>
      <c r="C108" s="14" t="s">
        <v>318</v>
      </c>
      <c r="D108" s="15">
        <v>50000</v>
      </c>
      <c r="E108" s="15">
        <v>8000</v>
      </c>
      <c r="F108" s="15">
        <v>5000</v>
      </c>
      <c r="G108" s="16">
        <v>43282</v>
      </c>
      <c r="H108" s="16">
        <v>43465</v>
      </c>
    </row>
    <row r="109" spans="1:8" ht="33" customHeight="1" x14ac:dyDescent="0.3">
      <c r="A109" s="17">
        <v>2831</v>
      </c>
      <c r="B109" s="14" t="s">
        <v>315</v>
      </c>
      <c r="C109" s="14" t="s">
        <v>318</v>
      </c>
      <c r="D109" s="15">
        <v>50000</v>
      </c>
      <c r="E109" s="15">
        <v>8000</v>
      </c>
      <c r="F109" s="15">
        <v>5000</v>
      </c>
      <c r="G109" s="16">
        <v>43101</v>
      </c>
      <c r="H109" s="16">
        <v>43190</v>
      </c>
    </row>
    <row r="110" spans="1:8" ht="33" customHeight="1" x14ac:dyDescent="0.3">
      <c r="A110" s="17">
        <v>2758</v>
      </c>
      <c r="B110" s="14" t="s">
        <v>319</v>
      </c>
      <c r="C110" s="14" t="s">
        <v>320</v>
      </c>
      <c r="D110" s="15">
        <v>9072</v>
      </c>
      <c r="E110" s="15">
        <v>1451.52</v>
      </c>
      <c r="F110" s="15">
        <v>907.2</v>
      </c>
      <c r="G110" s="16">
        <v>43101</v>
      </c>
      <c r="H110" s="16">
        <v>43465</v>
      </c>
    </row>
    <row r="111" spans="1:8" ht="33" customHeight="1" x14ac:dyDescent="0.3">
      <c r="A111" s="17">
        <v>2942</v>
      </c>
      <c r="B111" s="14" t="s">
        <v>321</v>
      </c>
      <c r="C111" s="14" t="s">
        <v>322</v>
      </c>
      <c r="D111" s="15">
        <v>3000</v>
      </c>
      <c r="E111" s="15">
        <v>480</v>
      </c>
      <c r="F111" s="15">
        <v>300</v>
      </c>
      <c r="G111" s="16">
        <v>43282</v>
      </c>
      <c r="H111" s="16">
        <v>43465</v>
      </c>
    </row>
    <row r="112" spans="1:8" ht="33" customHeight="1" x14ac:dyDescent="0.3">
      <c r="A112" s="17">
        <v>2792</v>
      </c>
      <c r="B112" s="14" t="s">
        <v>323</v>
      </c>
      <c r="C112" s="14" t="s">
        <v>324</v>
      </c>
      <c r="D112" s="15">
        <v>8480</v>
      </c>
      <c r="E112" s="15">
        <v>1356.8</v>
      </c>
      <c r="F112" s="15">
        <v>848</v>
      </c>
      <c r="G112" s="16">
        <v>43101</v>
      </c>
      <c r="H112" s="16">
        <v>43465</v>
      </c>
    </row>
    <row r="113" spans="1:8" ht="33" customHeight="1" x14ac:dyDescent="0.3">
      <c r="A113" s="17">
        <v>2888</v>
      </c>
      <c r="B113" s="14" t="s">
        <v>325</v>
      </c>
      <c r="C113" s="14" t="s">
        <v>326</v>
      </c>
      <c r="D113" s="15">
        <v>12000</v>
      </c>
      <c r="E113" s="15">
        <v>1920</v>
      </c>
      <c r="F113" s="15">
        <v>1200</v>
      </c>
      <c r="G113" s="16">
        <v>43101</v>
      </c>
      <c r="H113" s="16">
        <v>43465</v>
      </c>
    </row>
    <row r="114" spans="1:8" ht="33" customHeight="1" x14ac:dyDescent="0.3">
      <c r="A114" s="17">
        <v>2816</v>
      </c>
      <c r="B114" s="14" t="s">
        <v>327</v>
      </c>
      <c r="C114" s="14" t="s">
        <v>328</v>
      </c>
      <c r="D114" s="15">
        <v>7938</v>
      </c>
      <c r="E114" s="15">
        <v>1270.08</v>
      </c>
      <c r="F114" s="15">
        <v>793.8</v>
      </c>
      <c r="G114" s="16">
        <v>43101</v>
      </c>
      <c r="H114" s="16">
        <v>43465</v>
      </c>
    </row>
    <row r="115" spans="1:8" ht="33" customHeight="1" x14ac:dyDescent="0.3">
      <c r="A115" s="17">
        <v>2731</v>
      </c>
      <c r="B115" s="14" t="s">
        <v>329</v>
      </c>
      <c r="C115" s="14" t="s">
        <v>330</v>
      </c>
      <c r="D115" s="15">
        <v>28000</v>
      </c>
      <c r="E115" s="15">
        <v>4480</v>
      </c>
      <c r="F115" s="15">
        <v>2800</v>
      </c>
      <c r="G115" s="16">
        <v>43101</v>
      </c>
      <c r="H115" s="16">
        <v>43465</v>
      </c>
    </row>
    <row r="116" spans="1:8" ht="33" customHeight="1" x14ac:dyDescent="0.3">
      <c r="A116" s="17">
        <v>2941</v>
      </c>
      <c r="B116" s="14" t="s">
        <v>331</v>
      </c>
      <c r="C116" s="14" t="s">
        <v>332</v>
      </c>
      <c r="D116" s="15">
        <v>18000</v>
      </c>
      <c r="E116" s="15">
        <v>2880</v>
      </c>
      <c r="F116" s="15">
        <v>0</v>
      </c>
      <c r="G116" s="16">
        <v>43344</v>
      </c>
      <c r="H116" s="16">
        <v>43465</v>
      </c>
    </row>
    <row r="117" spans="1:8" ht="33" customHeight="1" x14ac:dyDescent="0.3">
      <c r="A117" s="17">
        <v>2937</v>
      </c>
      <c r="B117" s="14" t="s">
        <v>333</v>
      </c>
      <c r="C117" s="14" t="s">
        <v>334</v>
      </c>
      <c r="D117" s="15">
        <v>7500</v>
      </c>
      <c r="E117" s="15">
        <v>1200</v>
      </c>
      <c r="F117" s="15">
        <v>750</v>
      </c>
      <c r="G117" s="16">
        <v>43282</v>
      </c>
      <c r="H117" s="16">
        <v>43465</v>
      </c>
    </row>
    <row r="118" spans="1:8" ht="33" customHeight="1" x14ac:dyDescent="0.3">
      <c r="A118" s="17">
        <v>2733</v>
      </c>
      <c r="B118" s="14" t="s">
        <v>333</v>
      </c>
      <c r="C118" s="14" t="s">
        <v>335</v>
      </c>
      <c r="D118" s="15">
        <v>15000</v>
      </c>
      <c r="E118" s="15">
        <v>2400</v>
      </c>
      <c r="F118" s="15">
        <v>1500</v>
      </c>
      <c r="G118" s="16">
        <v>43101</v>
      </c>
      <c r="H118" s="16">
        <v>43281</v>
      </c>
    </row>
    <row r="119" spans="1:8" ht="33" customHeight="1" x14ac:dyDescent="0.3">
      <c r="A119" s="17">
        <v>2794</v>
      </c>
      <c r="B119" s="14" t="s">
        <v>336</v>
      </c>
      <c r="C119" s="14" t="s">
        <v>337</v>
      </c>
      <c r="D119" s="15">
        <v>20000</v>
      </c>
      <c r="E119" s="15">
        <v>3200</v>
      </c>
      <c r="F119" s="15">
        <v>0</v>
      </c>
      <c r="G119" s="16">
        <v>43101</v>
      </c>
      <c r="H119" s="16">
        <v>43465</v>
      </c>
    </row>
    <row r="120" spans="1:8" ht="33" customHeight="1" x14ac:dyDescent="0.3">
      <c r="A120" s="17">
        <v>2788</v>
      </c>
      <c r="B120" s="14" t="s">
        <v>338</v>
      </c>
      <c r="C120" s="14" t="s">
        <v>339</v>
      </c>
      <c r="D120" s="15">
        <v>94827.59</v>
      </c>
      <c r="E120" s="15">
        <v>15172.4144</v>
      </c>
      <c r="F120" s="15">
        <v>0</v>
      </c>
      <c r="G120" s="16">
        <v>43101</v>
      </c>
      <c r="H120" s="16">
        <v>43465</v>
      </c>
    </row>
    <row r="121" spans="1:8" ht="33" customHeight="1" x14ac:dyDescent="0.3">
      <c r="A121" s="17">
        <v>2787</v>
      </c>
      <c r="B121" s="14" t="s">
        <v>338</v>
      </c>
      <c r="C121" s="14" t="s">
        <v>340</v>
      </c>
      <c r="D121" s="15">
        <v>38000</v>
      </c>
      <c r="E121" s="15">
        <v>6080</v>
      </c>
      <c r="F121" s="15">
        <v>0</v>
      </c>
      <c r="G121" s="16">
        <v>43101</v>
      </c>
      <c r="H121" s="16">
        <v>43220</v>
      </c>
    </row>
    <row r="122" spans="1:8" ht="33" customHeight="1" x14ac:dyDescent="0.3">
      <c r="A122" s="17">
        <v>2722</v>
      </c>
      <c r="B122" s="14" t="s">
        <v>341</v>
      </c>
      <c r="C122" s="14" t="s">
        <v>342</v>
      </c>
      <c r="D122" s="15">
        <v>23100</v>
      </c>
      <c r="E122" s="15">
        <v>3696</v>
      </c>
      <c r="F122" s="15">
        <v>0</v>
      </c>
      <c r="G122" s="16">
        <v>43101</v>
      </c>
      <c r="H122" s="16">
        <v>43159</v>
      </c>
    </row>
    <row r="123" spans="1:8" ht="33" customHeight="1" x14ac:dyDescent="0.3">
      <c r="A123" s="17">
        <v>2824</v>
      </c>
      <c r="B123" s="14" t="s">
        <v>343</v>
      </c>
      <c r="C123" s="14" t="s">
        <v>344</v>
      </c>
      <c r="D123" s="15">
        <v>60000</v>
      </c>
      <c r="E123" s="15">
        <v>9600</v>
      </c>
      <c r="F123" s="15">
        <v>0</v>
      </c>
      <c r="G123" s="16">
        <v>43101</v>
      </c>
      <c r="H123" s="16">
        <v>43251</v>
      </c>
    </row>
    <row r="124" spans="1:8" ht="33" customHeight="1" x14ac:dyDescent="0.3">
      <c r="A124" s="17">
        <v>2822</v>
      </c>
      <c r="B124" s="14" t="s">
        <v>343</v>
      </c>
      <c r="C124" s="14" t="s">
        <v>345</v>
      </c>
      <c r="D124" s="15">
        <v>31200</v>
      </c>
      <c r="E124" s="15">
        <v>4992</v>
      </c>
      <c r="F124" s="15">
        <v>0</v>
      </c>
      <c r="G124" s="16">
        <v>43101</v>
      </c>
      <c r="H124" s="16">
        <v>43465</v>
      </c>
    </row>
    <row r="125" spans="1:8" ht="33" customHeight="1" x14ac:dyDescent="0.3">
      <c r="A125" s="17">
        <v>2823</v>
      </c>
      <c r="B125" s="14" t="s">
        <v>343</v>
      </c>
      <c r="C125" s="14" t="s">
        <v>346</v>
      </c>
      <c r="D125" s="15">
        <v>18000</v>
      </c>
      <c r="E125" s="15">
        <v>2880</v>
      </c>
      <c r="F125" s="15">
        <v>0</v>
      </c>
      <c r="G125" s="16">
        <v>43101</v>
      </c>
      <c r="H125" s="16">
        <v>43465</v>
      </c>
    </row>
    <row r="126" spans="1:8" ht="33" customHeight="1" x14ac:dyDescent="0.3">
      <c r="A126" s="17">
        <v>2724</v>
      </c>
      <c r="B126" s="14" t="s">
        <v>347</v>
      </c>
      <c r="C126" s="14" t="s">
        <v>348</v>
      </c>
      <c r="D126" s="15">
        <v>85000</v>
      </c>
      <c r="E126" s="15">
        <v>13600</v>
      </c>
      <c r="F126" s="15">
        <v>0</v>
      </c>
      <c r="G126" s="16">
        <v>43101</v>
      </c>
      <c r="H126" s="16">
        <v>43465</v>
      </c>
    </row>
    <row r="127" spans="1:8" ht="33" customHeight="1" x14ac:dyDescent="0.3">
      <c r="A127" s="17">
        <v>2935</v>
      </c>
      <c r="B127" s="14" t="s">
        <v>349</v>
      </c>
      <c r="C127" s="14" t="s">
        <v>350</v>
      </c>
      <c r="D127" s="15">
        <v>14500</v>
      </c>
      <c r="E127" s="15">
        <v>2320</v>
      </c>
      <c r="F127" s="15">
        <v>0</v>
      </c>
      <c r="G127" s="16">
        <v>43252</v>
      </c>
      <c r="H127" s="16">
        <v>43465</v>
      </c>
    </row>
    <row r="128" spans="1:8" ht="33" customHeight="1" x14ac:dyDescent="0.3">
      <c r="A128" s="17">
        <v>2889</v>
      </c>
      <c r="B128" s="14" t="s">
        <v>351</v>
      </c>
      <c r="C128" s="14" t="s">
        <v>352</v>
      </c>
      <c r="D128" s="15">
        <v>4542.3</v>
      </c>
      <c r="E128" s="15">
        <v>726.76800000000003</v>
      </c>
      <c r="F128" s="15">
        <v>454.23</v>
      </c>
      <c r="G128" s="16">
        <v>43101</v>
      </c>
      <c r="H128" s="16">
        <v>43465</v>
      </c>
    </row>
    <row r="129" spans="1:8" ht="33" customHeight="1" x14ac:dyDescent="0.3">
      <c r="A129" s="17">
        <v>2928</v>
      </c>
      <c r="B129" s="14" t="s">
        <v>353</v>
      </c>
      <c r="C129" s="14" t="s">
        <v>210</v>
      </c>
      <c r="D129" s="15">
        <v>65000</v>
      </c>
      <c r="E129" s="15">
        <v>10400</v>
      </c>
      <c r="F129" s="15">
        <v>6500</v>
      </c>
      <c r="G129" s="16">
        <v>43252</v>
      </c>
      <c r="H129" s="16">
        <v>43281</v>
      </c>
    </row>
    <row r="130" spans="1:8" ht="33" customHeight="1" x14ac:dyDescent="0.3">
      <c r="A130" s="17">
        <v>2926</v>
      </c>
      <c r="B130" s="14" t="s">
        <v>354</v>
      </c>
      <c r="C130" s="14" t="s">
        <v>355</v>
      </c>
      <c r="D130" s="15">
        <v>80000</v>
      </c>
      <c r="E130" s="15">
        <v>12800</v>
      </c>
      <c r="F130" s="15">
        <v>8000</v>
      </c>
      <c r="G130" s="16">
        <v>43221</v>
      </c>
      <c r="H130" s="16">
        <v>43281</v>
      </c>
    </row>
    <row r="131" spans="1:8" ht="33" customHeight="1" x14ac:dyDescent="0.3">
      <c r="A131" s="17">
        <v>2828</v>
      </c>
      <c r="B131" s="14" t="s">
        <v>356</v>
      </c>
      <c r="C131" s="14" t="s">
        <v>357</v>
      </c>
      <c r="D131" s="15">
        <v>76960</v>
      </c>
      <c r="E131" s="15">
        <v>12313.6</v>
      </c>
      <c r="F131" s="15">
        <v>7696</v>
      </c>
      <c r="G131" s="16">
        <v>43101</v>
      </c>
      <c r="H131" s="16">
        <v>43465</v>
      </c>
    </row>
    <row r="132" spans="1:8" ht="33" customHeight="1" x14ac:dyDescent="0.3">
      <c r="A132" s="17">
        <v>2943</v>
      </c>
      <c r="B132" s="14" t="s">
        <v>358</v>
      </c>
      <c r="C132" s="14" t="s">
        <v>359</v>
      </c>
      <c r="D132" s="15">
        <v>120000</v>
      </c>
      <c r="E132" s="15">
        <v>19200</v>
      </c>
      <c r="F132" s="15">
        <v>12000</v>
      </c>
      <c r="G132" s="16">
        <v>43313</v>
      </c>
      <c r="H132" s="16">
        <v>43465</v>
      </c>
    </row>
    <row r="133" spans="1:8" ht="33" customHeight="1" x14ac:dyDescent="0.3">
      <c r="A133" s="17">
        <v>2919</v>
      </c>
      <c r="B133" s="14" t="s">
        <v>360</v>
      </c>
      <c r="C133" s="14" t="s">
        <v>361</v>
      </c>
      <c r="D133" s="15">
        <v>5272</v>
      </c>
      <c r="E133" s="15">
        <v>843.52</v>
      </c>
      <c r="F133" s="15">
        <v>527.20000000000005</v>
      </c>
      <c r="G133" s="16">
        <v>43101</v>
      </c>
      <c r="H133" s="16">
        <v>43465</v>
      </c>
    </row>
    <row r="134" spans="1:8" ht="33" customHeight="1" x14ac:dyDescent="0.3">
      <c r="A134" s="17">
        <v>2784</v>
      </c>
      <c r="B134" s="14" t="s">
        <v>362</v>
      </c>
      <c r="C134" s="14" t="s">
        <v>363</v>
      </c>
      <c r="D134" s="15">
        <v>15000</v>
      </c>
      <c r="E134" s="15">
        <v>2400</v>
      </c>
      <c r="F134" s="15">
        <v>1500</v>
      </c>
      <c r="G134" s="16">
        <v>43101</v>
      </c>
      <c r="H134" s="16">
        <v>43465</v>
      </c>
    </row>
    <row r="135" spans="1:8" ht="33" customHeight="1" x14ac:dyDescent="0.3">
      <c r="A135" s="17">
        <v>2890</v>
      </c>
      <c r="B135" s="14" t="s">
        <v>364</v>
      </c>
      <c r="C135" s="14" t="s">
        <v>365</v>
      </c>
      <c r="D135" s="15">
        <v>3685</v>
      </c>
      <c r="E135" s="15">
        <v>589.6</v>
      </c>
      <c r="F135" s="15">
        <v>368.5</v>
      </c>
      <c r="G135" s="16">
        <v>43101</v>
      </c>
      <c r="H135" s="16">
        <v>43465</v>
      </c>
    </row>
    <row r="136" spans="1:8" ht="33" customHeight="1" x14ac:dyDescent="0.3">
      <c r="A136" s="17">
        <v>2891</v>
      </c>
      <c r="B136" s="14" t="s">
        <v>364</v>
      </c>
      <c r="C136" s="14" t="s">
        <v>366</v>
      </c>
      <c r="D136" s="15">
        <v>2594.35</v>
      </c>
      <c r="E136" s="15">
        <v>415.096</v>
      </c>
      <c r="F136" s="15">
        <v>259.435</v>
      </c>
      <c r="G136" s="16">
        <v>43101</v>
      </c>
      <c r="H136" s="16">
        <v>43465</v>
      </c>
    </row>
    <row r="137" spans="1:8" ht="33" customHeight="1" x14ac:dyDescent="0.3">
      <c r="A137" s="17">
        <v>2791</v>
      </c>
      <c r="B137" s="14" t="s">
        <v>367</v>
      </c>
      <c r="C137" s="14" t="s">
        <v>368</v>
      </c>
      <c r="D137" s="15">
        <v>3600</v>
      </c>
      <c r="E137" s="15">
        <v>576</v>
      </c>
      <c r="F137" s="15">
        <v>360</v>
      </c>
      <c r="G137" s="16">
        <v>43101</v>
      </c>
      <c r="H137" s="16">
        <v>43465</v>
      </c>
    </row>
    <row r="138" spans="1:8" ht="33" customHeight="1" x14ac:dyDescent="0.3">
      <c r="A138" s="17">
        <v>2783</v>
      </c>
      <c r="B138" s="14" t="s">
        <v>369</v>
      </c>
      <c r="C138" s="14" t="s">
        <v>370</v>
      </c>
      <c r="D138" s="15">
        <v>1334.02</v>
      </c>
      <c r="E138" s="15">
        <v>213.44319999999999</v>
      </c>
      <c r="F138" s="15">
        <v>133.40199999999999</v>
      </c>
      <c r="G138" s="16">
        <v>43101</v>
      </c>
      <c r="H138" s="16">
        <v>43465</v>
      </c>
    </row>
    <row r="139" spans="1:8" ht="33" customHeight="1" x14ac:dyDescent="0.3">
      <c r="A139" s="17">
        <v>2853</v>
      </c>
      <c r="B139" s="14" t="s">
        <v>371</v>
      </c>
      <c r="C139" s="14" t="s">
        <v>372</v>
      </c>
      <c r="D139" s="15">
        <v>5500</v>
      </c>
      <c r="E139" s="15">
        <v>880</v>
      </c>
      <c r="F139" s="15">
        <v>550</v>
      </c>
      <c r="G139" s="16">
        <v>43101</v>
      </c>
      <c r="H139" s="16">
        <v>43465</v>
      </c>
    </row>
    <row r="140" spans="1:8" ht="33" customHeight="1" x14ac:dyDescent="0.3">
      <c r="A140" s="17">
        <v>2735</v>
      </c>
      <c r="B140" s="14" t="s">
        <v>373</v>
      </c>
      <c r="C140" s="14" t="s">
        <v>374</v>
      </c>
      <c r="D140" s="15">
        <v>28000</v>
      </c>
      <c r="E140" s="15">
        <v>4480</v>
      </c>
      <c r="F140" s="15">
        <v>2800</v>
      </c>
      <c r="G140" s="16">
        <v>43101</v>
      </c>
      <c r="H140" s="16">
        <v>43343</v>
      </c>
    </row>
    <row r="141" spans="1:8" ht="33" customHeight="1" x14ac:dyDescent="0.3">
      <c r="A141" s="17">
        <v>2892</v>
      </c>
      <c r="B141" s="14" t="s">
        <v>375</v>
      </c>
      <c r="C141" s="14" t="s">
        <v>376</v>
      </c>
      <c r="D141" s="15">
        <v>20000</v>
      </c>
      <c r="E141" s="15">
        <v>3200</v>
      </c>
      <c r="F141" s="15">
        <v>2000</v>
      </c>
      <c r="G141" s="16">
        <v>43101</v>
      </c>
      <c r="H141" s="16">
        <v>43465</v>
      </c>
    </row>
    <row r="142" spans="1:8" ht="33" customHeight="1" x14ac:dyDescent="0.3">
      <c r="A142" s="17">
        <v>2953</v>
      </c>
      <c r="B142" s="14" t="s">
        <v>377</v>
      </c>
      <c r="C142" s="14" t="s">
        <v>378</v>
      </c>
      <c r="D142" s="15">
        <v>4000</v>
      </c>
      <c r="E142" s="15">
        <v>640</v>
      </c>
      <c r="F142" s="15">
        <v>400</v>
      </c>
      <c r="G142" s="16">
        <v>43344</v>
      </c>
      <c r="H142" s="16">
        <v>43465</v>
      </c>
    </row>
    <row r="143" spans="1:8" ht="33" customHeight="1" x14ac:dyDescent="0.3">
      <c r="A143" s="17">
        <v>2803</v>
      </c>
      <c r="B143" s="14" t="s">
        <v>379</v>
      </c>
      <c r="C143" s="14" t="s">
        <v>380</v>
      </c>
      <c r="D143" s="15">
        <v>20000</v>
      </c>
      <c r="E143" s="15">
        <v>3200</v>
      </c>
      <c r="F143" s="15">
        <v>2000</v>
      </c>
      <c r="G143" s="16">
        <v>43101</v>
      </c>
      <c r="H143" s="16">
        <v>43465</v>
      </c>
    </row>
    <row r="144" spans="1:8" ht="33" customHeight="1" x14ac:dyDescent="0.3">
      <c r="A144" s="17">
        <v>2755</v>
      </c>
      <c r="B144" s="14" t="s">
        <v>381</v>
      </c>
      <c r="C144" s="14" t="s">
        <v>382</v>
      </c>
      <c r="D144" s="15">
        <v>20625.259999999998</v>
      </c>
      <c r="E144" s="15">
        <v>3300.0416</v>
      </c>
      <c r="F144" s="15">
        <v>2062.5259999999998</v>
      </c>
      <c r="G144" s="16">
        <v>43101</v>
      </c>
      <c r="H144" s="16">
        <v>43465</v>
      </c>
    </row>
    <row r="145" spans="1:8" ht="33" customHeight="1" x14ac:dyDescent="0.3">
      <c r="A145" s="17">
        <v>2754</v>
      </c>
      <c r="B145" s="14" t="s">
        <v>381</v>
      </c>
      <c r="C145" s="14" t="s">
        <v>383</v>
      </c>
      <c r="D145" s="15">
        <v>15000</v>
      </c>
      <c r="E145" s="15">
        <v>2400</v>
      </c>
      <c r="F145" s="15">
        <v>1500</v>
      </c>
      <c r="G145" s="16">
        <v>43101</v>
      </c>
      <c r="H145" s="16">
        <v>43343</v>
      </c>
    </row>
    <row r="146" spans="1:8" ht="33" customHeight="1" x14ac:dyDescent="0.3">
      <c r="A146" s="17">
        <v>2893</v>
      </c>
      <c r="B146" s="14" t="s">
        <v>384</v>
      </c>
      <c r="C146" s="14" t="s">
        <v>385</v>
      </c>
      <c r="D146" s="15">
        <v>4600</v>
      </c>
      <c r="E146" s="15">
        <v>736</v>
      </c>
      <c r="F146" s="15">
        <v>460</v>
      </c>
      <c r="G146" s="16">
        <v>43101</v>
      </c>
      <c r="H146" s="16">
        <v>43465</v>
      </c>
    </row>
    <row r="147" spans="1:8" ht="33" customHeight="1" x14ac:dyDescent="0.3">
      <c r="A147" s="17">
        <v>2894</v>
      </c>
      <c r="B147" s="14" t="s">
        <v>386</v>
      </c>
      <c r="C147" s="14" t="s">
        <v>387</v>
      </c>
      <c r="D147" s="15">
        <v>2500</v>
      </c>
      <c r="E147" s="15">
        <v>400</v>
      </c>
      <c r="F147" s="15">
        <v>250</v>
      </c>
      <c r="G147" s="16">
        <v>43101</v>
      </c>
      <c r="H147" s="16">
        <v>43465</v>
      </c>
    </row>
    <row r="148" spans="1:8" ht="33" customHeight="1" x14ac:dyDescent="0.3">
      <c r="A148" s="17">
        <v>2895</v>
      </c>
      <c r="B148" s="14" t="s">
        <v>388</v>
      </c>
      <c r="C148" s="14" t="s">
        <v>389</v>
      </c>
      <c r="D148" s="15">
        <v>3141.62</v>
      </c>
      <c r="E148" s="15">
        <v>502.6592</v>
      </c>
      <c r="F148" s="15">
        <v>314.16199999999998</v>
      </c>
      <c r="G148" s="16">
        <v>43101</v>
      </c>
      <c r="H148" s="16">
        <v>43465</v>
      </c>
    </row>
    <row r="149" spans="1:8" ht="33" customHeight="1" x14ac:dyDescent="0.3">
      <c r="A149" s="17">
        <v>2793</v>
      </c>
      <c r="B149" s="14" t="s">
        <v>390</v>
      </c>
      <c r="C149" s="14" t="s">
        <v>391</v>
      </c>
      <c r="D149" s="15">
        <v>27242</v>
      </c>
      <c r="E149" s="15">
        <v>4358.72</v>
      </c>
      <c r="F149" s="15">
        <v>2724.2</v>
      </c>
      <c r="G149" s="16">
        <v>43101</v>
      </c>
      <c r="H149" s="16">
        <v>43465</v>
      </c>
    </row>
    <row r="150" spans="1:8" ht="33" customHeight="1" x14ac:dyDescent="0.3">
      <c r="A150" s="17">
        <v>2817</v>
      </c>
      <c r="B150" s="14" t="s">
        <v>392</v>
      </c>
      <c r="C150" s="14" t="s">
        <v>393</v>
      </c>
      <c r="D150" s="15">
        <v>23500</v>
      </c>
      <c r="E150" s="15">
        <v>3760</v>
      </c>
      <c r="F150" s="15">
        <v>2350</v>
      </c>
      <c r="G150" s="16">
        <v>43101</v>
      </c>
      <c r="H150" s="16">
        <v>43465</v>
      </c>
    </row>
    <row r="151" spans="1:8" ht="33" customHeight="1" x14ac:dyDescent="0.3">
      <c r="A151" s="17">
        <v>2859</v>
      </c>
      <c r="B151" s="14" t="s">
        <v>394</v>
      </c>
      <c r="C151" s="14" t="s">
        <v>395</v>
      </c>
      <c r="D151" s="15">
        <v>10300</v>
      </c>
      <c r="E151" s="15">
        <v>1648</v>
      </c>
      <c r="F151" s="15">
        <v>1030</v>
      </c>
      <c r="G151" s="16">
        <v>43101</v>
      </c>
      <c r="H151" s="16">
        <v>43465</v>
      </c>
    </row>
    <row r="152" spans="1:8" ht="33" customHeight="1" x14ac:dyDescent="0.3">
      <c r="A152" s="17">
        <v>2748</v>
      </c>
      <c r="B152" s="14" t="s">
        <v>396</v>
      </c>
      <c r="C152" s="14" t="s">
        <v>397</v>
      </c>
      <c r="D152" s="15">
        <v>6000</v>
      </c>
      <c r="E152" s="15">
        <v>960</v>
      </c>
      <c r="F152" s="15">
        <v>600</v>
      </c>
      <c r="G152" s="16">
        <v>43101</v>
      </c>
      <c r="H152" s="16">
        <v>43465</v>
      </c>
    </row>
    <row r="153" spans="1:8" ht="33" customHeight="1" x14ac:dyDescent="0.3">
      <c r="A153" s="17">
        <v>2856</v>
      </c>
      <c r="B153" s="14" t="s">
        <v>398</v>
      </c>
      <c r="C153" s="14" t="s">
        <v>399</v>
      </c>
      <c r="D153" s="15">
        <v>50000</v>
      </c>
      <c r="E153" s="15">
        <v>8000</v>
      </c>
      <c r="F153" s="15">
        <v>5000</v>
      </c>
      <c r="G153" s="16">
        <v>43101</v>
      </c>
      <c r="H153" s="16">
        <v>43465</v>
      </c>
    </row>
    <row r="154" spans="1:8" ht="33" customHeight="1" x14ac:dyDescent="0.3">
      <c r="A154" s="17">
        <v>2854</v>
      </c>
      <c r="B154" s="14" t="s">
        <v>400</v>
      </c>
      <c r="C154" s="14" t="s">
        <v>401</v>
      </c>
      <c r="D154" s="15">
        <v>8640</v>
      </c>
      <c r="E154" s="15">
        <v>1382.4</v>
      </c>
      <c r="F154" s="15">
        <v>864</v>
      </c>
      <c r="G154" s="16">
        <v>43101</v>
      </c>
      <c r="H154" s="16">
        <v>43465</v>
      </c>
    </row>
    <row r="155" spans="1:8" ht="33" customHeight="1" x14ac:dyDescent="0.3">
      <c r="A155" s="17">
        <v>2896</v>
      </c>
      <c r="B155" s="14" t="s">
        <v>402</v>
      </c>
      <c r="C155" s="14" t="s">
        <v>403</v>
      </c>
      <c r="D155" s="15">
        <v>4000</v>
      </c>
      <c r="E155" s="15">
        <v>640</v>
      </c>
      <c r="F155" s="15">
        <v>400</v>
      </c>
      <c r="G155" s="16">
        <v>43101</v>
      </c>
      <c r="H155" s="16">
        <v>43465</v>
      </c>
    </row>
    <row r="156" spans="1:8" ht="33" customHeight="1" x14ac:dyDescent="0.3">
      <c r="A156" s="17">
        <v>2938</v>
      </c>
      <c r="B156" s="14" t="s">
        <v>404</v>
      </c>
      <c r="C156" s="14" t="s">
        <v>405</v>
      </c>
      <c r="D156" s="15">
        <v>30000</v>
      </c>
      <c r="E156" s="15">
        <v>4800</v>
      </c>
      <c r="F156" s="15">
        <v>3000</v>
      </c>
      <c r="G156" s="16">
        <v>43282</v>
      </c>
      <c r="H156" s="16">
        <v>43465</v>
      </c>
    </row>
    <row r="157" spans="1:8" ht="33" customHeight="1" x14ac:dyDescent="0.3">
      <c r="A157" s="17">
        <v>2797</v>
      </c>
      <c r="B157" s="14" t="s">
        <v>404</v>
      </c>
      <c r="C157" s="14" t="s">
        <v>406</v>
      </c>
      <c r="D157" s="15">
        <v>16839.900000000001</v>
      </c>
      <c r="E157" s="15">
        <v>2694.384</v>
      </c>
      <c r="F157" s="15">
        <v>1683.99</v>
      </c>
      <c r="G157" s="16">
        <v>43101</v>
      </c>
      <c r="H157" s="16">
        <v>43281</v>
      </c>
    </row>
    <row r="158" spans="1:8" ht="33" customHeight="1" x14ac:dyDescent="0.3">
      <c r="A158" s="17">
        <v>2897</v>
      </c>
      <c r="B158" s="14" t="s">
        <v>407</v>
      </c>
      <c r="C158" s="14" t="s">
        <v>408</v>
      </c>
      <c r="D158" s="15">
        <v>3500</v>
      </c>
      <c r="E158" s="15">
        <v>560</v>
      </c>
      <c r="F158" s="15">
        <v>350</v>
      </c>
      <c r="G158" s="16">
        <v>43101</v>
      </c>
      <c r="H158" s="16">
        <v>43465</v>
      </c>
    </row>
    <row r="159" spans="1:8" ht="33" customHeight="1" x14ac:dyDescent="0.3">
      <c r="A159" s="17">
        <v>2716</v>
      </c>
      <c r="B159" s="14" t="s">
        <v>409</v>
      </c>
      <c r="C159" s="14" t="s">
        <v>410</v>
      </c>
      <c r="D159" s="15">
        <v>33018.870000000003</v>
      </c>
      <c r="E159" s="15">
        <v>5283.0191999999997</v>
      </c>
      <c r="F159" s="15">
        <v>3301.8870000000002</v>
      </c>
      <c r="G159" s="16">
        <v>43101</v>
      </c>
      <c r="H159" s="16">
        <v>43465</v>
      </c>
    </row>
    <row r="160" spans="1:8" ht="33" customHeight="1" x14ac:dyDescent="0.3">
      <c r="A160" s="17">
        <v>2747</v>
      </c>
      <c r="B160" s="14" t="s">
        <v>411</v>
      </c>
      <c r="C160" s="14" t="s">
        <v>412</v>
      </c>
      <c r="D160" s="15">
        <v>3000</v>
      </c>
      <c r="E160" s="15">
        <v>480</v>
      </c>
      <c r="F160" s="15">
        <v>300</v>
      </c>
      <c r="G160" s="16">
        <v>43101</v>
      </c>
      <c r="H160" s="16">
        <v>43465</v>
      </c>
    </row>
    <row r="161" spans="1:8" ht="33" customHeight="1" x14ac:dyDescent="0.3">
      <c r="A161" s="17">
        <v>2898</v>
      </c>
      <c r="B161" s="14" t="s">
        <v>413</v>
      </c>
      <c r="C161" s="14" t="s">
        <v>414</v>
      </c>
      <c r="D161" s="15">
        <v>4620</v>
      </c>
      <c r="E161" s="15">
        <v>739.2</v>
      </c>
      <c r="F161" s="15">
        <v>462</v>
      </c>
      <c r="G161" s="16">
        <v>43101</v>
      </c>
      <c r="H161" s="16">
        <v>43465</v>
      </c>
    </row>
    <row r="162" spans="1:8" ht="33" customHeight="1" x14ac:dyDescent="0.3">
      <c r="A162" s="17">
        <v>2800</v>
      </c>
      <c r="B162" s="14" t="s">
        <v>415</v>
      </c>
      <c r="C162" s="14" t="s">
        <v>416</v>
      </c>
      <c r="D162" s="15">
        <v>2575</v>
      </c>
      <c r="E162" s="15">
        <v>412</v>
      </c>
      <c r="F162" s="15">
        <v>257.5</v>
      </c>
      <c r="G162" s="16">
        <v>43101</v>
      </c>
      <c r="H162" s="16">
        <v>43465</v>
      </c>
    </row>
    <row r="163" spans="1:8" ht="33" customHeight="1" x14ac:dyDescent="0.3">
      <c r="A163" s="17">
        <v>2900</v>
      </c>
      <c r="B163" s="14" t="s">
        <v>417</v>
      </c>
      <c r="C163" s="14" t="s">
        <v>418</v>
      </c>
      <c r="D163" s="15">
        <v>3130.05</v>
      </c>
      <c r="E163" s="15">
        <v>500.80799999999999</v>
      </c>
      <c r="F163" s="15">
        <v>0</v>
      </c>
      <c r="G163" s="16">
        <v>43101</v>
      </c>
      <c r="H163" s="16">
        <v>43465</v>
      </c>
    </row>
    <row r="164" spans="1:8" ht="33" customHeight="1" x14ac:dyDescent="0.3">
      <c r="A164" s="17">
        <v>2785</v>
      </c>
      <c r="B164" s="14" t="s">
        <v>419</v>
      </c>
      <c r="C164" s="14" t="s">
        <v>420</v>
      </c>
      <c r="D164" s="15">
        <v>22000</v>
      </c>
      <c r="E164" s="15">
        <v>3520</v>
      </c>
      <c r="F164" s="15">
        <v>2200</v>
      </c>
      <c r="G164" s="16">
        <v>43101</v>
      </c>
      <c r="H164" s="16">
        <v>43465</v>
      </c>
    </row>
    <row r="165" spans="1:8" ht="33" customHeight="1" x14ac:dyDescent="0.3">
      <c r="A165" s="17">
        <v>2786</v>
      </c>
      <c r="B165" s="14" t="s">
        <v>419</v>
      </c>
      <c r="C165" s="14" t="s">
        <v>421</v>
      </c>
      <c r="D165" s="15">
        <v>22000</v>
      </c>
      <c r="E165" s="15">
        <v>3520</v>
      </c>
      <c r="F165" s="15">
        <v>2200</v>
      </c>
      <c r="G165" s="16">
        <v>43101</v>
      </c>
      <c r="H165" s="16">
        <v>43465</v>
      </c>
    </row>
    <row r="166" spans="1:8" ht="33" customHeight="1" x14ac:dyDescent="0.3">
      <c r="A166" s="17">
        <v>2802</v>
      </c>
      <c r="B166" s="14" t="s">
        <v>422</v>
      </c>
      <c r="C166" s="14" t="s">
        <v>423</v>
      </c>
      <c r="D166" s="15">
        <v>16695</v>
      </c>
      <c r="E166" s="15">
        <v>2671.2</v>
      </c>
      <c r="F166" s="15">
        <v>1669.5</v>
      </c>
      <c r="G166" s="16">
        <v>43101</v>
      </c>
      <c r="H166" s="16">
        <v>43281</v>
      </c>
    </row>
    <row r="167" spans="1:8" ht="33" customHeight="1" x14ac:dyDescent="0.3">
      <c r="A167" s="17">
        <v>2949</v>
      </c>
      <c r="B167" s="14" t="s">
        <v>424</v>
      </c>
      <c r="C167" s="14" t="s">
        <v>425</v>
      </c>
      <c r="D167" s="15">
        <v>42000</v>
      </c>
      <c r="E167" s="15">
        <v>6720</v>
      </c>
      <c r="F167" s="15">
        <v>0</v>
      </c>
      <c r="G167" s="16">
        <v>43313</v>
      </c>
      <c r="H167" s="16">
        <v>43465</v>
      </c>
    </row>
    <row r="168" spans="1:8" ht="33" customHeight="1" x14ac:dyDescent="0.3">
      <c r="A168" s="17">
        <v>2930</v>
      </c>
      <c r="B168" s="14" t="s">
        <v>426</v>
      </c>
      <c r="C168" s="14" t="s">
        <v>427</v>
      </c>
      <c r="D168" s="15">
        <v>25000</v>
      </c>
      <c r="E168" s="15">
        <v>4000</v>
      </c>
      <c r="F168" s="15">
        <v>0</v>
      </c>
      <c r="G168" s="16">
        <v>43252</v>
      </c>
      <c r="H168" s="16">
        <v>43373</v>
      </c>
    </row>
    <row r="169" spans="1:8" ht="33" customHeight="1" x14ac:dyDescent="0.3">
      <c r="A169" s="17">
        <v>2726</v>
      </c>
      <c r="B169" s="14" t="s">
        <v>426</v>
      </c>
      <c r="C169" s="14" t="s">
        <v>427</v>
      </c>
      <c r="D169" s="15">
        <v>25000</v>
      </c>
      <c r="E169" s="15">
        <v>4000</v>
      </c>
      <c r="F169" s="15">
        <v>0</v>
      </c>
      <c r="G169" s="16">
        <v>43101</v>
      </c>
      <c r="H169" s="16">
        <v>43159</v>
      </c>
    </row>
    <row r="170" spans="1:8" ht="33" customHeight="1" x14ac:dyDescent="0.3">
      <c r="A170" s="17">
        <v>2932</v>
      </c>
      <c r="B170" s="14" t="s">
        <v>428</v>
      </c>
      <c r="C170" s="14" t="s">
        <v>429</v>
      </c>
      <c r="D170" s="15">
        <v>13000</v>
      </c>
      <c r="E170" s="15">
        <v>2080</v>
      </c>
      <c r="F170" s="15">
        <v>1300</v>
      </c>
      <c r="G170" s="16">
        <v>43252</v>
      </c>
      <c r="H170" s="16">
        <v>43465</v>
      </c>
    </row>
    <row r="171" spans="1:8" ht="33" customHeight="1" x14ac:dyDescent="0.3">
      <c r="A171" s="17">
        <v>2901</v>
      </c>
      <c r="B171" s="14" t="s">
        <v>430</v>
      </c>
      <c r="C171" s="14" t="s">
        <v>431</v>
      </c>
      <c r="D171" s="15">
        <v>2640</v>
      </c>
      <c r="E171" s="15">
        <v>422.4</v>
      </c>
      <c r="F171" s="15">
        <v>264</v>
      </c>
      <c r="G171" s="16">
        <v>43101</v>
      </c>
      <c r="H171" s="16">
        <v>43465</v>
      </c>
    </row>
    <row r="172" spans="1:8" ht="33" customHeight="1" x14ac:dyDescent="0.3">
      <c r="A172" s="17">
        <v>2902</v>
      </c>
      <c r="B172" s="14" t="s">
        <v>432</v>
      </c>
      <c r="C172" s="14" t="s">
        <v>433</v>
      </c>
      <c r="D172" s="15">
        <v>23584.91</v>
      </c>
      <c r="E172" s="15">
        <v>3773.5855999999999</v>
      </c>
      <c r="F172" s="15">
        <v>2358.491</v>
      </c>
      <c r="G172" s="16">
        <v>43101</v>
      </c>
      <c r="H172" s="16">
        <v>43465</v>
      </c>
    </row>
    <row r="173" spans="1:8" ht="33" customHeight="1" x14ac:dyDescent="0.3">
      <c r="A173" s="17">
        <v>2903</v>
      </c>
      <c r="B173" s="14" t="s">
        <v>434</v>
      </c>
      <c r="C173" s="14" t="s">
        <v>435</v>
      </c>
      <c r="D173" s="15">
        <v>2170</v>
      </c>
      <c r="E173" s="15">
        <v>347.2</v>
      </c>
      <c r="F173" s="15">
        <v>217</v>
      </c>
      <c r="G173" s="16">
        <v>43101</v>
      </c>
      <c r="H173" s="16">
        <v>43465</v>
      </c>
    </row>
    <row r="174" spans="1:8" ht="33" customHeight="1" x14ac:dyDescent="0.3">
      <c r="A174" s="17">
        <v>2904</v>
      </c>
      <c r="B174" s="14" t="s">
        <v>436</v>
      </c>
      <c r="C174" s="14" t="s">
        <v>437</v>
      </c>
      <c r="D174" s="15">
        <v>847</v>
      </c>
      <c r="E174" s="15">
        <v>135.52000000000001</v>
      </c>
      <c r="F174" s="15">
        <v>84.7</v>
      </c>
      <c r="G174" s="16">
        <v>43101</v>
      </c>
      <c r="H174" s="16">
        <v>43465</v>
      </c>
    </row>
    <row r="175" spans="1:8" ht="33" customHeight="1" x14ac:dyDescent="0.3">
      <c r="A175" s="17">
        <v>2905</v>
      </c>
      <c r="B175" s="14" t="s">
        <v>438</v>
      </c>
      <c r="C175" s="14" t="s">
        <v>439</v>
      </c>
      <c r="D175" s="15">
        <v>2300</v>
      </c>
      <c r="E175" s="15">
        <v>368</v>
      </c>
      <c r="F175" s="15">
        <v>230</v>
      </c>
      <c r="G175" s="16">
        <v>43101</v>
      </c>
      <c r="H175" s="16">
        <v>43465</v>
      </c>
    </row>
    <row r="176" spans="1:8" ht="33" customHeight="1" x14ac:dyDescent="0.3">
      <c r="A176" s="17">
        <v>2827</v>
      </c>
      <c r="B176" s="14" t="s">
        <v>440</v>
      </c>
      <c r="C176" s="14" t="s">
        <v>441</v>
      </c>
      <c r="D176" s="15">
        <v>3000</v>
      </c>
      <c r="E176" s="15">
        <v>480</v>
      </c>
      <c r="F176" s="15">
        <v>300</v>
      </c>
      <c r="G176" s="16">
        <v>43101</v>
      </c>
      <c r="H176" s="16">
        <v>43465</v>
      </c>
    </row>
    <row r="177" spans="1:8" ht="33" customHeight="1" x14ac:dyDescent="0.3">
      <c r="A177" s="17">
        <v>2907</v>
      </c>
      <c r="B177" s="14" t="s">
        <v>442</v>
      </c>
      <c r="C177" s="14" t="s">
        <v>443</v>
      </c>
      <c r="D177" s="15">
        <v>3675</v>
      </c>
      <c r="E177" s="15">
        <v>588</v>
      </c>
      <c r="F177" s="15">
        <v>367.5</v>
      </c>
      <c r="G177" s="16">
        <v>43101</v>
      </c>
      <c r="H177" s="16">
        <v>43465</v>
      </c>
    </row>
    <row r="178" spans="1:8" ht="33" customHeight="1" x14ac:dyDescent="0.3">
      <c r="A178" s="17">
        <v>2906</v>
      </c>
      <c r="B178" s="14" t="s">
        <v>442</v>
      </c>
      <c r="C178" s="14" t="s">
        <v>444</v>
      </c>
      <c r="D178" s="15">
        <v>2625</v>
      </c>
      <c r="E178" s="15">
        <v>420</v>
      </c>
      <c r="F178" s="15">
        <v>262.5</v>
      </c>
      <c r="G178" s="16">
        <v>43101</v>
      </c>
      <c r="H178" s="16">
        <v>43465</v>
      </c>
    </row>
    <row r="179" spans="1:8" ht="33" customHeight="1" x14ac:dyDescent="0.3">
      <c r="A179" s="17">
        <v>2861</v>
      </c>
      <c r="B179" s="14" t="s">
        <v>445</v>
      </c>
      <c r="C179" s="14" t="s">
        <v>446</v>
      </c>
      <c r="D179" s="15">
        <v>3000</v>
      </c>
      <c r="E179" s="15">
        <v>480</v>
      </c>
      <c r="F179" s="15">
        <v>300</v>
      </c>
      <c r="G179" s="16">
        <v>43101</v>
      </c>
      <c r="H179" s="16">
        <v>43465</v>
      </c>
    </row>
    <row r="180" spans="1:8" ht="33" customHeight="1" x14ac:dyDescent="0.3">
      <c r="A180" s="17">
        <v>2738</v>
      </c>
      <c r="B180" s="14" t="s">
        <v>447</v>
      </c>
      <c r="C180" s="14" t="s">
        <v>448</v>
      </c>
      <c r="D180" s="15">
        <v>56000</v>
      </c>
      <c r="E180" s="15">
        <v>8960</v>
      </c>
      <c r="F180" s="15">
        <v>0</v>
      </c>
      <c r="G180" s="16">
        <v>43101</v>
      </c>
      <c r="H180" s="16">
        <v>43465</v>
      </c>
    </row>
    <row r="181" spans="1:8" ht="33" customHeight="1" x14ac:dyDescent="0.3">
      <c r="A181" s="17">
        <v>2780</v>
      </c>
      <c r="B181" s="14" t="s">
        <v>449</v>
      </c>
      <c r="C181" s="14" t="s">
        <v>450</v>
      </c>
      <c r="D181" s="15">
        <v>17325</v>
      </c>
      <c r="E181" s="15">
        <v>2772</v>
      </c>
      <c r="F181" s="15">
        <v>0</v>
      </c>
      <c r="G181" s="16">
        <v>43101</v>
      </c>
      <c r="H181" s="16">
        <v>43190</v>
      </c>
    </row>
    <row r="182" spans="1:8" ht="33" customHeight="1" x14ac:dyDescent="0.3">
      <c r="A182" s="17">
        <v>2741</v>
      </c>
      <c r="B182" s="14" t="s">
        <v>451</v>
      </c>
      <c r="C182" s="14" t="s">
        <v>452</v>
      </c>
      <c r="D182" s="15">
        <v>14150.95</v>
      </c>
      <c r="E182" s="15">
        <v>2264.152</v>
      </c>
      <c r="F182" s="15">
        <v>1415.095</v>
      </c>
      <c r="G182" s="16">
        <v>43101</v>
      </c>
      <c r="H182" s="16">
        <v>43465</v>
      </c>
    </row>
    <row r="183" spans="1:8" ht="33" customHeight="1" x14ac:dyDescent="0.3">
      <c r="A183" s="17">
        <v>2818</v>
      </c>
      <c r="B183" s="14" t="s">
        <v>453</v>
      </c>
      <c r="C183" s="14" t="s">
        <v>454</v>
      </c>
      <c r="D183" s="15">
        <v>38793.11</v>
      </c>
      <c r="E183" s="15">
        <v>6206.8976000000002</v>
      </c>
      <c r="F183" s="15">
        <v>3879.3110000000001</v>
      </c>
      <c r="G183" s="16">
        <v>43101</v>
      </c>
      <c r="H183" s="16">
        <v>43465</v>
      </c>
    </row>
    <row r="184" spans="1:8" ht="33" customHeight="1" x14ac:dyDescent="0.3">
      <c r="A184" s="17">
        <v>2957</v>
      </c>
      <c r="B184" s="14" t="s">
        <v>455</v>
      </c>
      <c r="C184" s="14" t="s">
        <v>456</v>
      </c>
      <c r="D184" s="15">
        <v>3800</v>
      </c>
      <c r="E184" s="15">
        <v>608</v>
      </c>
      <c r="F184" s="15">
        <v>380</v>
      </c>
      <c r="G184" s="16">
        <v>43344</v>
      </c>
      <c r="H184" s="16">
        <v>43465</v>
      </c>
    </row>
    <row r="185" spans="1:8" ht="33" customHeight="1" x14ac:dyDescent="0.3">
      <c r="A185" s="17">
        <v>2773</v>
      </c>
      <c r="B185" s="14" t="s">
        <v>457</v>
      </c>
      <c r="C185" s="14" t="s">
        <v>458</v>
      </c>
      <c r="D185" s="15">
        <v>25282.52</v>
      </c>
      <c r="E185" s="15">
        <v>4045.2031999999999</v>
      </c>
      <c r="F185" s="15">
        <v>2528.252</v>
      </c>
      <c r="G185" s="16">
        <v>43101</v>
      </c>
      <c r="H185" s="16">
        <v>43465</v>
      </c>
    </row>
    <row r="186" spans="1:8" ht="33" customHeight="1" x14ac:dyDescent="0.3">
      <c r="A186" s="17">
        <v>2933</v>
      </c>
      <c r="B186" s="14" t="s">
        <v>459</v>
      </c>
      <c r="C186" s="14" t="s">
        <v>160</v>
      </c>
      <c r="D186" s="15">
        <v>60000</v>
      </c>
      <c r="E186" s="15">
        <v>9600</v>
      </c>
      <c r="F186" s="15">
        <v>6000</v>
      </c>
      <c r="G186" s="16">
        <v>43252</v>
      </c>
      <c r="H186" s="16">
        <v>43343</v>
      </c>
    </row>
    <row r="187" spans="1:8" ht="33" customHeight="1" x14ac:dyDescent="0.3">
      <c r="A187" s="17">
        <v>2908</v>
      </c>
      <c r="B187" s="14" t="s">
        <v>460</v>
      </c>
      <c r="C187" s="14" t="s">
        <v>461</v>
      </c>
      <c r="D187" s="15">
        <v>3000</v>
      </c>
      <c r="E187" s="15">
        <v>480</v>
      </c>
      <c r="F187" s="15">
        <v>300</v>
      </c>
      <c r="G187" s="16">
        <v>43101</v>
      </c>
      <c r="H187" s="16">
        <v>43465</v>
      </c>
    </row>
    <row r="188" spans="1:8" ht="33" customHeight="1" x14ac:dyDescent="0.3">
      <c r="A188" s="17">
        <v>2851</v>
      </c>
      <c r="B188" s="14" t="s">
        <v>462</v>
      </c>
      <c r="C188" s="14" t="s">
        <v>463</v>
      </c>
      <c r="D188" s="15">
        <v>7500</v>
      </c>
      <c r="E188" s="15">
        <v>1200</v>
      </c>
      <c r="F188" s="15">
        <v>750</v>
      </c>
      <c r="G188" s="16">
        <v>43101</v>
      </c>
      <c r="H188" s="16">
        <v>43465</v>
      </c>
    </row>
    <row r="189" spans="1:8" ht="33" customHeight="1" x14ac:dyDescent="0.3">
      <c r="A189" s="17">
        <v>2850</v>
      </c>
      <c r="B189" s="14" t="s">
        <v>462</v>
      </c>
      <c r="C189" s="14" t="s">
        <v>464</v>
      </c>
      <c r="D189" s="15">
        <v>4500</v>
      </c>
      <c r="E189" s="15">
        <v>720</v>
      </c>
      <c r="F189" s="15">
        <v>450</v>
      </c>
      <c r="G189" s="16">
        <v>43101</v>
      </c>
      <c r="H189" s="16">
        <v>43465</v>
      </c>
    </row>
    <row r="190" spans="1:8" ht="33" customHeight="1" x14ac:dyDescent="0.3">
      <c r="A190" s="17">
        <v>2852</v>
      </c>
      <c r="B190" s="14" t="s">
        <v>462</v>
      </c>
      <c r="C190" s="14" t="s">
        <v>465</v>
      </c>
      <c r="D190" s="15">
        <v>13648.08</v>
      </c>
      <c r="E190" s="15">
        <v>2183.6927999999998</v>
      </c>
      <c r="F190" s="15">
        <v>1364.808</v>
      </c>
      <c r="G190" s="16">
        <v>43101</v>
      </c>
      <c r="H190" s="16">
        <v>43465</v>
      </c>
    </row>
    <row r="191" spans="1:8" ht="33" customHeight="1" x14ac:dyDescent="0.3">
      <c r="A191" s="17">
        <v>2809</v>
      </c>
      <c r="B191" s="14" t="s">
        <v>466</v>
      </c>
      <c r="C191" s="14" t="s">
        <v>467</v>
      </c>
      <c r="D191" s="15">
        <v>11025</v>
      </c>
      <c r="E191" s="15">
        <v>1764</v>
      </c>
      <c r="F191" s="15">
        <v>1102.5</v>
      </c>
      <c r="G191" s="16">
        <v>43101</v>
      </c>
      <c r="H191" s="16">
        <v>43373</v>
      </c>
    </row>
    <row r="192" spans="1:8" ht="33" customHeight="1" x14ac:dyDescent="0.3">
      <c r="A192" s="17">
        <v>2806</v>
      </c>
      <c r="B192" s="14" t="s">
        <v>466</v>
      </c>
      <c r="C192" s="14" t="s">
        <v>468</v>
      </c>
      <c r="D192" s="15">
        <v>18000</v>
      </c>
      <c r="E192" s="15">
        <v>2880</v>
      </c>
      <c r="F192" s="15">
        <v>1800</v>
      </c>
      <c r="G192" s="16">
        <v>43101</v>
      </c>
      <c r="H192" s="16">
        <v>43465</v>
      </c>
    </row>
    <row r="193" spans="1:8" ht="33" customHeight="1" x14ac:dyDescent="0.3">
      <c r="A193" s="17">
        <v>2807</v>
      </c>
      <c r="B193" s="14" t="s">
        <v>466</v>
      </c>
      <c r="C193" s="14" t="s">
        <v>469</v>
      </c>
      <c r="D193" s="15">
        <v>31500</v>
      </c>
      <c r="E193" s="15">
        <v>5040</v>
      </c>
      <c r="F193" s="15">
        <v>3150</v>
      </c>
      <c r="G193" s="16">
        <v>43101</v>
      </c>
      <c r="H193" s="16">
        <v>43465</v>
      </c>
    </row>
    <row r="194" spans="1:8" ht="33" customHeight="1" x14ac:dyDescent="0.3">
      <c r="A194" s="17">
        <v>2808</v>
      </c>
      <c r="B194" s="14" t="s">
        <v>466</v>
      </c>
      <c r="C194" s="14" t="s">
        <v>470</v>
      </c>
      <c r="D194" s="15">
        <v>26250</v>
      </c>
      <c r="E194" s="15">
        <v>4200</v>
      </c>
      <c r="F194" s="15">
        <v>2625</v>
      </c>
      <c r="G194" s="16">
        <v>43101</v>
      </c>
      <c r="H194" s="16">
        <v>43312</v>
      </c>
    </row>
    <row r="195" spans="1:8" ht="33" customHeight="1" x14ac:dyDescent="0.3">
      <c r="A195" s="17">
        <v>2955</v>
      </c>
      <c r="B195" s="14" t="s">
        <v>466</v>
      </c>
      <c r="C195" s="14" t="s">
        <v>471</v>
      </c>
      <c r="D195" s="15">
        <v>30250</v>
      </c>
      <c r="E195" s="15">
        <v>4840</v>
      </c>
      <c r="F195" s="15">
        <v>3025</v>
      </c>
      <c r="G195" s="16">
        <v>43374</v>
      </c>
      <c r="H195" s="16">
        <v>43465</v>
      </c>
    </row>
    <row r="196" spans="1:8" ht="33" customHeight="1" x14ac:dyDescent="0.3">
      <c r="A196" s="17">
        <v>2810</v>
      </c>
      <c r="B196" s="14" t="s">
        <v>472</v>
      </c>
      <c r="C196" s="14" t="s">
        <v>473</v>
      </c>
      <c r="D196" s="15">
        <v>15000</v>
      </c>
      <c r="E196" s="15">
        <v>2400</v>
      </c>
      <c r="F196" s="15">
        <v>1500</v>
      </c>
      <c r="G196" s="16">
        <v>43101</v>
      </c>
      <c r="H196" s="16">
        <v>43465</v>
      </c>
    </row>
    <row r="197" spans="1:8" ht="33" customHeight="1" x14ac:dyDescent="0.3">
      <c r="A197" s="17">
        <v>2867</v>
      </c>
      <c r="B197" s="14" t="s">
        <v>472</v>
      </c>
      <c r="C197" s="14" t="s">
        <v>474</v>
      </c>
      <c r="D197" s="15">
        <v>16981.13</v>
      </c>
      <c r="E197" s="15">
        <v>2716.9807999999998</v>
      </c>
      <c r="F197" s="15">
        <v>1698.1130000000001</v>
      </c>
      <c r="G197" s="16">
        <v>43101</v>
      </c>
      <c r="H197" s="16">
        <v>43404</v>
      </c>
    </row>
    <row r="198" spans="1:8" ht="33" customHeight="1" x14ac:dyDescent="0.3">
      <c r="A198" s="17">
        <v>2847</v>
      </c>
      <c r="B198" s="14" t="s">
        <v>472</v>
      </c>
      <c r="C198" s="14" t="s">
        <v>475</v>
      </c>
      <c r="D198" s="15">
        <v>18867.919999999998</v>
      </c>
      <c r="E198" s="15">
        <v>3018.8672000000001</v>
      </c>
      <c r="F198" s="15">
        <v>1886.7919999999999</v>
      </c>
      <c r="G198" s="16">
        <v>43101</v>
      </c>
      <c r="H198" s="16">
        <v>43465</v>
      </c>
    </row>
    <row r="199" spans="1:8" ht="33" customHeight="1" x14ac:dyDescent="0.3">
      <c r="A199" s="17">
        <v>2940</v>
      </c>
      <c r="B199" s="14" t="s">
        <v>476</v>
      </c>
      <c r="C199" s="14" t="s">
        <v>477</v>
      </c>
      <c r="D199" s="15">
        <v>6000</v>
      </c>
      <c r="E199" s="15">
        <v>960</v>
      </c>
      <c r="F199" s="15">
        <v>600</v>
      </c>
      <c r="G199" s="16">
        <v>43282</v>
      </c>
      <c r="H199" s="16">
        <v>43465</v>
      </c>
    </row>
    <row r="200" spans="1:8" ht="33" customHeight="1" x14ac:dyDescent="0.3">
      <c r="A200" s="17">
        <v>2909</v>
      </c>
      <c r="B200" s="14" t="s">
        <v>478</v>
      </c>
      <c r="C200" s="14" t="s">
        <v>479</v>
      </c>
      <c r="D200" s="15">
        <v>10800</v>
      </c>
      <c r="E200" s="15">
        <v>1728</v>
      </c>
      <c r="F200" s="15">
        <v>1080</v>
      </c>
      <c r="G200" s="16">
        <v>43101</v>
      </c>
      <c r="H200" s="16">
        <v>43465</v>
      </c>
    </row>
    <row r="201" spans="1:8" ht="33" customHeight="1" x14ac:dyDescent="0.3">
      <c r="A201" s="17">
        <v>2776</v>
      </c>
      <c r="B201" s="14" t="s">
        <v>480</v>
      </c>
      <c r="C201" s="14" t="s">
        <v>481</v>
      </c>
      <c r="D201" s="15">
        <v>21000</v>
      </c>
      <c r="E201" s="15">
        <v>3360</v>
      </c>
      <c r="F201" s="15">
        <v>2100</v>
      </c>
      <c r="G201" s="16">
        <v>43101</v>
      </c>
      <c r="H201" s="16">
        <v>43465</v>
      </c>
    </row>
    <row r="202" spans="1:8" ht="33" customHeight="1" x14ac:dyDescent="0.3">
      <c r="A202" s="17">
        <v>2910</v>
      </c>
      <c r="B202" s="14" t="s">
        <v>482</v>
      </c>
      <c r="C202" s="14" t="s">
        <v>483</v>
      </c>
      <c r="D202" s="15">
        <v>4433.97</v>
      </c>
      <c r="E202" s="15">
        <v>709.43520000000001</v>
      </c>
      <c r="F202" s="15">
        <v>443.39699999999999</v>
      </c>
      <c r="G202" s="16">
        <v>43101</v>
      </c>
      <c r="H202" s="16">
        <v>43465</v>
      </c>
    </row>
    <row r="203" spans="1:8" ht="33" customHeight="1" x14ac:dyDescent="0.3">
      <c r="A203" s="17">
        <v>2751</v>
      </c>
      <c r="B203" s="14" t="s">
        <v>484</v>
      </c>
      <c r="C203" s="14" t="s">
        <v>485</v>
      </c>
      <c r="D203" s="15">
        <v>70000</v>
      </c>
      <c r="E203" s="15">
        <v>11200</v>
      </c>
      <c r="F203" s="15">
        <v>7000</v>
      </c>
      <c r="G203" s="16">
        <v>43101</v>
      </c>
      <c r="H203" s="16">
        <v>43465</v>
      </c>
    </row>
    <row r="204" spans="1:8" ht="33" customHeight="1" x14ac:dyDescent="0.3">
      <c r="A204" s="17">
        <v>2931</v>
      </c>
      <c r="B204" s="14" t="s">
        <v>486</v>
      </c>
      <c r="C204" s="14" t="s">
        <v>487</v>
      </c>
      <c r="D204" s="15">
        <v>3400</v>
      </c>
      <c r="E204" s="15">
        <v>544</v>
      </c>
      <c r="F204" s="15">
        <v>340</v>
      </c>
      <c r="G204" s="16">
        <v>43252</v>
      </c>
      <c r="H204" s="16">
        <v>43465</v>
      </c>
    </row>
    <row r="205" spans="1:8" ht="33" customHeight="1" x14ac:dyDescent="0.3">
      <c r="A205" s="17">
        <v>2774</v>
      </c>
      <c r="B205" s="14" t="s">
        <v>486</v>
      </c>
      <c r="C205" s="14" t="s">
        <v>488</v>
      </c>
      <c r="D205" s="15">
        <v>3100</v>
      </c>
      <c r="E205" s="15">
        <v>496</v>
      </c>
      <c r="F205" s="15">
        <v>310</v>
      </c>
      <c r="G205" s="16">
        <v>43101</v>
      </c>
      <c r="H205" s="16">
        <v>43465</v>
      </c>
    </row>
    <row r="206" spans="1:8" ht="33" customHeight="1" x14ac:dyDescent="0.3">
      <c r="A206" s="17">
        <v>2911</v>
      </c>
      <c r="B206" s="14" t="s">
        <v>489</v>
      </c>
      <c r="C206" s="14" t="s">
        <v>490</v>
      </c>
      <c r="D206" s="15">
        <v>3000</v>
      </c>
      <c r="E206" s="15">
        <v>480</v>
      </c>
      <c r="F206" s="15">
        <v>300</v>
      </c>
      <c r="G206" s="16">
        <v>43101</v>
      </c>
      <c r="H206" s="16">
        <v>43465</v>
      </c>
    </row>
    <row r="207" spans="1:8" ht="33" customHeight="1" x14ac:dyDescent="0.3">
      <c r="A207" s="17">
        <v>2840</v>
      </c>
      <c r="B207" s="14" t="s">
        <v>491</v>
      </c>
      <c r="C207" s="14" t="s">
        <v>492</v>
      </c>
      <c r="D207" s="15">
        <v>3638.25</v>
      </c>
      <c r="E207" s="15">
        <v>582.12</v>
      </c>
      <c r="F207" s="15">
        <v>363.82499999999999</v>
      </c>
      <c r="G207" s="16">
        <v>43101</v>
      </c>
      <c r="H207" s="16">
        <v>43465</v>
      </c>
    </row>
    <row r="208" spans="1:8" ht="33" customHeight="1" x14ac:dyDescent="0.3">
      <c r="A208" s="17">
        <v>2811</v>
      </c>
      <c r="B208" s="14" t="s">
        <v>493</v>
      </c>
      <c r="C208" s="14" t="s">
        <v>494</v>
      </c>
      <c r="D208" s="15">
        <v>12500</v>
      </c>
      <c r="E208" s="15">
        <v>2000</v>
      </c>
      <c r="F208" s="15">
        <v>1250</v>
      </c>
      <c r="G208" s="16">
        <v>43101</v>
      </c>
      <c r="H208" s="16">
        <v>43159</v>
      </c>
    </row>
    <row r="209" spans="1:8" ht="33" customHeight="1" x14ac:dyDescent="0.3">
      <c r="A209" s="17">
        <v>2843</v>
      </c>
      <c r="B209" s="14" t="s">
        <v>495</v>
      </c>
      <c r="C209" s="14" t="s">
        <v>496</v>
      </c>
      <c r="D209" s="15">
        <v>5250</v>
      </c>
      <c r="E209" s="15">
        <v>840</v>
      </c>
      <c r="F209" s="15">
        <v>525</v>
      </c>
      <c r="G209" s="16">
        <v>43101</v>
      </c>
      <c r="H209" s="16">
        <v>43465</v>
      </c>
    </row>
    <row r="210" spans="1:8" ht="33" customHeight="1" x14ac:dyDescent="0.3">
      <c r="A210" s="17">
        <v>2723</v>
      </c>
      <c r="B210" s="14" t="s">
        <v>497</v>
      </c>
      <c r="C210" s="14" t="s">
        <v>498</v>
      </c>
      <c r="D210" s="15">
        <v>15000</v>
      </c>
      <c r="E210" s="15">
        <v>2400</v>
      </c>
      <c r="F210" s="15">
        <v>1500</v>
      </c>
      <c r="G210" s="16">
        <v>43101</v>
      </c>
      <c r="H210" s="16">
        <v>43159</v>
      </c>
    </row>
    <row r="211" spans="1:8" ht="33" customHeight="1" x14ac:dyDescent="0.3">
      <c r="A211" s="17">
        <v>2912</v>
      </c>
      <c r="B211" s="14" t="s">
        <v>499</v>
      </c>
      <c r="C211" s="14" t="s">
        <v>500</v>
      </c>
      <c r="D211" s="15">
        <v>3500</v>
      </c>
      <c r="E211" s="15">
        <v>560</v>
      </c>
      <c r="F211" s="15">
        <v>350</v>
      </c>
      <c r="G211" s="16">
        <v>43101</v>
      </c>
      <c r="H211" s="16">
        <v>43465</v>
      </c>
    </row>
    <row r="212" spans="1:8" ht="33" customHeight="1" x14ac:dyDescent="0.3">
      <c r="A212" s="17">
        <v>2913</v>
      </c>
      <c r="B212" s="14" t="s">
        <v>501</v>
      </c>
      <c r="C212" s="14" t="s">
        <v>502</v>
      </c>
      <c r="D212" s="15">
        <v>6804</v>
      </c>
      <c r="E212" s="15">
        <v>1088.6400000000001</v>
      </c>
      <c r="F212" s="15">
        <v>680.4</v>
      </c>
      <c r="G212" s="16">
        <v>43101</v>
      </c>
      <c r="H212" s="16">
        <v>43465</v>
      </c>
    </row>
    <row r="213" spans="1:8" ht="33" customHeight="1" x14ac:dyDescent="0.3">
      <c r="A213" s="17">
        <v>2829</v>
      </c>
      <c r="B213" s="14" t="s">
        <v>501</v>
      </c>
      <c r="C213" s="14" t="s">
        <v>503</v>
      </c>
      <c r="D213" s="15">
        <v>9616.2199999999993</v>
      </c>
      <c r="E213" s="15">
        <v>1538.5952</v>
      </c>
      <c r="F213" s="15">
        <v>961.62199999999996</v>
      </c>
      <c r="G213" s="16">
        <v>43101</v>
      </c>
      <c r="H213" s="16">
        <v>43343</v>
      </c>
    </row>
    <row r="214" spans="1:8" ht="33" customHeight="1" x14ac:dyDescent="0.3">
      <c r="A214" s="17">
        <v>2772</v>
      </c>
      <c r="B214" s="14" t="s">
        <v>504</v>
      </c>
      <c r="C214" s="14" t="s">
        <v>505</v>
      </c>
      <c r="D214" s="15">
        <v>70000</v>
      </c>
      <c r="E214" s="15">
        <v>11200</v>
      </c>
      <c r="F214" s="15">
        <v>7000</v>
      </c>
      <c r="G214" s="16">
        <v>43101</v>
      </c>
      <c r="H214" s="16">
        <v>43465</v>
      </c>
    </row>
    <row r="215" spans="1:8" ht="33" customHeight="1" x14ac:dyDescent="0.3">
      <c r="A215" s="17">
        <v>2819</v>
      </c>
      <c r="B215" s="14" t="s">
        <v>506</v>
      </c>
      <c r="C215" s="14" t="s">
        <v>507</v>
      </c>
      <c r="D215" s="15">
        <v>4000</v>
      </c>
      <c r="E215" s="15">
        <v>640</v>
      </c>
      <c r="F215" s="15">
        <v>400</v>
      </c>
      <c r="G215" s="16">
        <v>43101</v>
      </c>
      <c r="H215" s="16">
        <v>43465</v>
      </c>
    </row>
    <row r="216" spans="1:8" ht="33" customHeight="1" x14ac:dyDescent="0.3">
      <c r="A216" s="17">
        <v>2860</v>
      </c>
      <c r="B216" s="14" t="s">
        <v>508</v>
      </c>
      <c r="C216" s="14" t="s">
        <v>509</v>
      </c>
      <c r="D216" s="15">
        <v>1728</v>
      </c>
      <c r="E216" s="15">
        <v>276.48</v>
      </c>
      <c r="F216" s="15">
        <v>172.8</v>
      </c>
      <c r="G216" s="16">
        <v>43101</v>
      </c>
      <c r="H216" s="16">
        <v>43465</v>
      </c>
    </row>
    <row r="217" spans="1:8" ht="33" customHeight="1" x14ac:dyDescent="0.3">
      <c r="A217" s="17">
        <v>2914</v>
      </c>
      <c r="B217" s="14" t="s">
        <v>510</v>
      </c>
      <c r="C217" s="14" t="s">
        <v>511</v>
      </c>
      <c r="D217" s="15">
        <v>3500</v>
      </c>
      <c r="E217" s="15">
        <v>560</v>
      </c>
      <c r="F217" s="15">
        <v>350</v>
      </c>
      <c r="G217" s="16">
        <v>43101</v>
      </c>
      <c r="H217" s="16">
        <v>43465</v>
      </c>
    </row>
    <row r="218" spans="1:8" ht="33" customHeight="1" x14ac:dyDescent="0.3">
      <c r="A218" s="17">
        <v>2862</v>
      </c>
      <c r="B218" s="14" t="s">
        <v>512</v>
      </c>
      <c r="C218" s="14" t="s">
        <v>513</v>
      </c>
      <c r="D218" s="15">
        <v>11000</v>
      </c>
      <c r="E218" s="15">
        <v>1760</v>
      </c>
      <c r="F218" s="15">
        <v>1100</v>
      </c>
      <c r="G218" s="16">
        <v>43101</v>
      </c>
      <c r="H218" s="16">
        <v>43465</v>
      </c>
    </row>
    <row r="219" spans="1:8" ht="33" customHeight="1" x14ac:dyDescent="0.3">
      <c r="A219" s="17">
        <v>2916</v>
      </c>
      <c r="B219" s="14" t="s">
        <v>514</v>
      </c>
      <c r="C219" s="14" t="s">
        <v>515</v>
      </c>
      <c r="D219" s="15">
        <v>3300</v>
      </c>
      <c r="E219" s="15">
        <v>528</v>
      </c>
      <c r="F219" s="15">
        <v>330</v>
      </c>
      <c r="G219" s="16">
        <v>43101</v>
      </c>
      <c r="H219" s="16">
        <v>43465</v>
      </c>
    </row>
    <row r="220" spans="1:8" ht="33" customHeight="1" x14ac:dyDescent="0.3">
      <c r="A220" s="17">
        <v>2915</v>
      </c>
      <c r="B220" s="14" t="s">
        <v>514</v>
      </c>
      <c r="C220" s="14" t="s">
        <v>516</v>
      </c>
      <c r="D220" s="15">
        <v>15000</v>
      </c>
      <c r="E220" s="15">
        <v>2400</v>
      </c>
      <c r="F220" s="15">
        <v>1500</v>
      </c>
      <c r="G220" s="16">
        <v>43101</v>
      </c>
      <c r="H220" s="16">
        <v>43465</v>
      </c>
    </row>
    <row r="221" spans="1:8" ht="33" customHeight="1" x14ac:dyDescent="0.3">
      <c r="A221" s="17">
        <v>2757</v>
      </c>
      <c r="B221" s="14" t="s">
        <v>517</v>
      </c>
      <c r="C221" s="14" t="s">
        <v>518</v>
      </c>
      <c r="D221" s="15">
        <v>12000</v>
      </c>
      <c r="E221" s="15">
        <v>1920</v>
      </c>
      <c r="F221" s="15">
        <v>1200</v>
      </c>
      <c r="G221" s="16">
        <v>43101</v>
      </c>
      <c r="H221" s="16">
        <v>43465</v>
      </c>
    </row>
    <row r="222" spans="1:8" ht="33" customHeight="1" x14ac:dyDescent="0.3">
      <c r="A222" s="17">
        <v>2782</v>
      </c>
      <c r="B222" s="14" t="s">
        <v>519</v>
      </c>
      <c r="C222" s="14" t="s">
        <v>520</v>
      </c>
      <c r="D222" s="15">
        <v>25000</v>
      </c>
      <c r="E222" s="15">
        <v>4000</v>
      </c>
      <c r="F222" s="15">
        <v>0</v>
      </c>
      <c r="G222" s="16">
        <v>43101</v>
      </c>
      <c r="H222" s="16">
        <v>43465</v>
      </c>
    </row>
    <row r="223" spans="1:8" ht="33" customHeight="1" x14ac:dyDescent="0.3">
      <c r="A223" s="17">
        <v>2725</v>
      </c>
      <c r="B223" s="14" t="s">
        <v>519</v>
      </c>
      <c r="C223" s="14" t="s">
        <v>521</v>
      </c>
      <c r="D223" s="15">
        <v>23000</v>
      </c>
      <c r="E223" s="15">
        <v>3680</v>
      </c>
      <c r="F223" s="15">
        <v>0</v>
      </c>
      <c r="G223" s="16">
        <v>43101</v>
      </c>
      <c r="H223" s="16">
        <v>43465</v>
      </c>
    </row>
    <row r="224" spans="1:8" ht="33" customHeight="1" x14ac:dyDescent="0.3">
      <c r="A224" s="17">
        <v>2715</v>
      </c>
      <c r="B224" s="14" t="s">
        <v>522</v>
      </c>
      <c r="C224" s="14" t="s">
        <v>523</v>
      </c>
      <c r="D224" s="15">
        <v>94444.44</v>
      </c>
      <c r="E224" s="15">
        <v>15111.1104</v>
      </c>
      <c r="F224" s="15">
        <v>9444.4439999999995</v>
      </c>
      <c r="G224" s="16">
        <v>43101</v>
      </c>
      <c r="H224" s="16">
        <v>43251</v>
      </c>
    </row>
    <row r="225" spans="1:8" ht="33" customHeight="1" x14ac:dyDescent="0.3">
      <c r="A225" s="17">
        <v>2746</v>
      </c>
      <c r="B225" s="14" t="s">
        <v>524</v>
      </c>
      <c r="C225" s="14" t="s">
        <v>525</v>
      </c>
      <c r="D225" s="15">
        <v>12000</v>
      </c>
      <c r="E225" s="15">
        <v>1920</v>
      </c>
      <c r="F225" s="15">
        <v>1200</v>
      </c>
      <c r="G225" s="16">
        <v>43101</v>
      </c>
      <c r="H225" s="16">
        <v>43465</v>
      </c>
    </row>
    <row r="226" spans="1:8" ht="33" customHeight="1" x14ac:dyDescent="0.3">
      <c r="A226" s="17">
        <v>2718</v>
      </c>
      <c r="B226" s="14" t="s">
        <v>526</v>
      </c>
      <c r="C226" s="14" t="s">
        <v>527</v>
      </c>
      <c r="D226" s="15">
        <v>70000</v>
      </c>
      <c r="E226" s="15">
        <v>11200</v>
      </c>
      <c r="F226" s="15">
        <v>7000</v>
      </c>
      <c r="G226" s="16">
        <v>43101</v>
      </c>
      <c r="H226" s="16">
        <v>43465</v>
      </c>
    </row>
    <row r="227" spans="1:8" ht="33" customHeight="1" x14ac:dyDescent="0.3">
      <c r="A227" s="17">
        <v>2719</v>
      </c>
      <c r="B227" s="14" t="s">
        <v>528</v>
      </c>
      <c r="C227" s="14" t="s">
        <v>529</v>
      </c>
      <c r="D227" s="15">
        <v>55000</v>
      </c>
      <c r="E227" s="15">
        <v>8800</v>
      </c>
      <c r="F227" s="15">
        <v>0</v>
      </c>
      <c r="G227" s="16">
        <v>43101</v>
      </c>
      <c r="H227" s="16">
        <v>43465</v>
      </c>
    </row>
    <row r="228" spans="1:8" ht="33" customHeight="1" x14ac:dyDescent="0.3">
      <c r="A228" s="17">
        <v>2753</v>
      </c>
      <c r="B228" s="14" t="s">
        <v>530</v>
      </c>
      <c r="C228" s="14" t="s">
        <v>531</v>
      </c>
      <c r="D228" s="15">
        <v>19000</v>
      </c>
      <c r="E228" s="15">
        <v>3040</v>
      </c>
      <c r="F228" s="15">
        <v>1900</v>
      </c>
      <c r="G228" s="16">
        <v>43101</v>
      </c>
      <c r="H228" s="16">
        <v>43312</v>
      </c>
    </row>
    <row r="229" spans="1:8" ht="33" customHeight="1" x14ac:dyDescent="0.3">
      <c r="A229" s="17">
        <v>2917</v>
      </c>
      <c r="B229" s="14" t="s">
        <v>532</v>
      </c>
      <c r="C229" s="14" t="s">
        <v>533</v>
      </c>
      <c r="D229" s="15">
        <v>8000</v>
      </c>
      <c r="E229" s="15">
        <v>1280</v>
      </c>
      <c r="F229" s="15">
        <v>800</v>
      </c>
      <c r="G229" s="16">
        <v>43101</v>
      </c>
      <c r="H229" s="16">
        <v>43465</v>
      </c>
    </row>
    <row r="230" spans="1:8" ht="33" customHeight="1" x14ac:dyDescent="0.3">
      <c r="A230" s="17">
        <v>2918</v>
      </c>
      <c r="B230" s="14" t="s">
        <v>534</v>
      </c>
      <c r="C230" s="14" t="s">
        <v>535</v>
      </c>
      <c r="D230" s="15">
        <v>20000</v>
      </c>
      <c r="E230" s="15">
        <v>3200</v>
      </c>
      <c r="F230" s="15">
        <v>2000</v>
      </c>
      <c r="G230" s="16">
        <v>43101</v>
      </c>
      <c r="H230" s="16">
        <v>43465</v>
      </c>
    </row>
    <row r="231" spans="1:8" ht="33" customHeight="1" x14ac:dyDescent="0.3">
      <c r="A231" s="17">
        <v>2920</v>
      </c>
      <c r="B231" s="14" t="s">
        <v>536</v>
      </c>
      <c r="C231" s="14" t="s">
        <v>537</v>
      </c>
      <c r="D231" s="15">
        <v>20000</v>
      </c>
      <c r="E231" s="15">
        <v>3200</v>
      </c>
      <c r="F231" s="15">
        <v>0</v>
      </c>
      <c r="G231" s="16">
        <v>43101</v>
      </c>
      <c r="H231" s="16">
        <v>43465</v>
      </c>
    </row>
    <row r="232" spans="1:8" ht="33" customHeight="1" x14ac:dyDescent="0.3">
      <c r="A232" s="17">
        <v>2921</v>
      </c>
      <c r="B232" s="14" t="s">
        <v>538</v>
      </c>
      <c r="C232" s="14" t="s">
        <v>539</v>
      </c>
      <c r="D232" s="15">
        <v>4000</v>
      </c>
      <c r="E232" s="15">
        <v>640</v>
      </c>
      <c r="F232" s="15">
        <v>400</v>
      </c>
      <c r="G232" s="16">
        <v>43101</v>
      </c>
      <c r="H232" s="16">
        <v>43465</v>
      </c>
    </row>
    <row r="233" spans="1:8" ht="33" customHeight="1" x14ac:dyDescent="0.3">
      <c r="A233" s="17">
        <v>2845</v>
      </c>
      <c r="B233" s="14" t="s">
        <v>540</v>
      </c>
      <c r="C233" s="14" t="s">
        <v>541</v>
      </c>
      <c r="D233" s="15">
        <v>2200</v>
      </c>
      <c r="E233" s="15">
        <v>352</v>
      </c>
      <c r="F233" s="15">
        <v>220</v>
      </c>
      <c r="G233" s="16">
        <v>43101</v>
      </c>
      <c r="H233" s="16">
        <v>43465</v>
      </c>
    </row>
    <row r="234" spans="1:8" ht="33" customHeight="1" x14ac:dyDescent="0.3">
      <c r="A234" s="17">
        <v>2922</v>
      </c>
      <c r="B234" s="14" t="s">
        <v>542</v>
      </c>
      <c r="C234" s="14" t="s">
        <v>543</v>
      </c>
      <c r="D234" s="15">
        <v>15126.39</v>
      </c>
      <c r="E234" s="15">
        <v>2420.2224000000001</v>
      </c>
      <c r="F234" s="15">
        <v>1512.6389999999999</v>
      </c>
      <c r="G234" s="16">
        <v>43101</v>
      </c>
      <c r="H234" s="16">
        <v>43465</v>
      </c>
    </row>
    <row r="235" spans="1:8" ht="33" customHeight="1" x14ac:dyDescent="0.3">
      <c r="A235" s="17">
        <v>2923</v>
      </c>
      <c r="B235" s="14" t="s">
        <v>544</v>
      </c>
      <c r="C235" s="14" t="s">
        <v>545</v>
      </c>
      <c r="D235" s="15">
        <v>3000</v>
      </c>
      <c r="E235" s="15">
        <v>480</v>
      </c>
      <c r="F235" s="15">
        <v>300</v>
      </c>
      <c r="G235" s="16">
        <v>43101</v>
      </c>
      <c r="H235" s="16">
        <v>43465</v>
      </c>
    </row>
    <row r="236" spans="1:8" ht="33" customHeight="1" x14ac:dyDescent="0.3">
      <c r="A236" s="17">
        <v>2814</v>
      </c>
      <c r="B236" s="14" t="s">
        <v>546</v>
      </c>
      <c r="C236" s="14" t="s">
        <v>547</v>
      </c>
      <c r="D236" s="15">
        <v>3500</v>
      </c>
      <c r="E236" s="15">
        <v>560</v>
      </c>
      <c r="F236" s="15">
        <v>350</v>
      </c>
      <c r="G236" s="16">
        <v>43101</v>
      </c>
      <c r="H236" s="16">
        <v>43465</v>
      </c>
    </row>
    <row r="237" spans="1:8" ht="33" customHeight="1" x14ac:dyDescent="0.3">
      <c r="A237" s="17">
        <v>2924</v>
      </c>
      <c r="B237" s="14" t="s">
        <v>548</v>
      </c>
      <c r="C237" s="14" t="s">
        <v>549</v>
      </c>
      <c r="D237" s="15">
        <v>2400</v>
      </c>
      <c r="E237" s="15">
        <v>384</v>
      </c>
      <c r="F237" s="15">
        <v>240</v>
      </c>
      <c r="G237" s="16">
        <v>43101</v>
      </c>
      <c r="H237" s="16">
        <v>43465</v>
      </c>
    </row>
    <row r="238" spans="1:8" ht="33" customHeight="1" x14ac:dyDescent="0.3">
      <c r="A238" s="17">
        <v>2805</v>
      </c>
      <c r="B238" s="14" t="s">
        <v>550</v>
      </c>
      <c r="C238" s="14" t="s">
        <v>551</v>
      </c>
      <c r="D238" s="15">
        <v>20000</v>
      </c>
      <c r="E238" s="15">
        <v>3200</v>
      </c>
      <c r="F238" s="15">
        <v>2000</v>
      </c>
      <c r="G238" s="16">
        <v>43101</v>
      </c>
      <c r="H238" s="16">
        <v>43404</v>
      </c>
    </row>
    <row r="239" spans="1:8" ht="33" customHeight="1" x14ac:dyDescent="0.3">
      <c r="A239" s="17">
        <v>2737</v>
      </c>
      <c r="B239" s="14" t="s">
        <v>552</v>
      </c>
      <c r="C239" s="14" t="s">
        <v>553</v>
      </c>
      <c r="D239" s="15">
        <v>6500</v>
      </c>
      <c r="E239" s="15">
        <v>1040</v>
      </c>
      <c r="F239" s="15">
        <v>650</v>
      </c>
      <c r="G239" s="16">
        <v>43101</v>
      </c>
      <c r="H239" s="16">
        <v>43465</v>
      </c>
    </row>
    <row r="240" spans="1:8" ht="33" customHeight="1" x14ac:dyDescent="0.3">
      <c r="A240" s="17">
        <v>2820</v>
      </c>
      <c r="B240" s="14" t="s">
        <v>554</v>
      </c>
      <c r="C240" s="14" t="s">
        <v>555</v>
      </c>
      <c r="D240" s="15">
        <v>7090</v>
      </c>
      <c r="E240" s="15">
        <v>1134.4000000000001</v>
      </c>
      <c r="F240" s="15">
        <v>709</v>
      </c>
      <c r="G240" s="16">
        <v>43101</v>
      </c>
      <c r="H240" s="16">
        <v>43465</v>
      </c>
    </row>
    <row r="241" spans="1:8" ht="33" customHeight="1" x14ac:dyDescent="0.3">
      <c r="A241" s="17">
        <v>2727</v>
      </c>
      <c r="B241" s="14" t="s">
        <v>556</v>
      </c>
      <c r="C241" s="14" t="s">
        <v>148</v>
      </c>
      <c r="D241" s="15">
        <v>25862.07</v>
      </c>
      <c r="E241" s="15">
        <v>4137.9312</v>
      </c>
      <c r="F241" s="15">
        <v>0</v>
      </c>
      <c r="G241" s="16">
        <v>43101</v>
      </c>
      <c r="H241" s="16">
        <v>43343</v>
      </c>
    </row>
    <row r="242" spans="1:8" ht="33" customHeight="1" x14ac:dyDescent="0.3">
      <c r="A242" s="17">
        <v>2925</v>
      </c>
      <c r="B242" s="14" t="s">
        <v>557</v>
      </c>
      <c r="C242" s="14" t="s">
        <v>558</v>
      </c>
      <c r="D242" s="15">
        <v>2420</v>
      </c>
      <c r="E242" s="15">
        <v>387.2</v>
      </c>
      <c r="F242" s="15">
        <v>242</v>
      </c>
      <c r="G242" s="16">
        <v>43101</v>
      </c>
      <c r="H242" s="16">
        <v>43465</v>
      </c>
    </row>
    <row r="243" spans="1:8" ht="33" customHeight="1" x14ac:dyDescent="0.3">
      <c r="A243" s="17">
        <v>2789</v>
      </c>
      <c r="B243" s="14" t="s">
        <v>559</v>
      </c>
      <c r="C243" s="14" t="s">
        <v>560</v>
      </c>
      <c r="D243" s="15">
        <v>169811.32</v>
      </c>
      <c r="E243" s="15">
        <v>27169.8112</v>
      </c>
      <c r="F243" s="15">
        <v>16981.132000000001</v>
      </c>
      <c r="G243" s="16">
        <v>43132</v>
      </c>
      <c r="H243" s="16">
        <v>43465</v>
      </c>
    </row>
    <row r="244" spans="1:8" ht="33" customHeight="1" x14ac:dyDescent="0.3">
      <c r="A244" s="17">
        <v>2721</v>
      </c>
      <c r="B244" s="14" t="s">
        <v>561</v>
      </c>
      <c r="C244" s="14" t="s">
        <v>562</v>
      </c>
      <c r="D244" s="15">
        <v>2500</v>
      </c>
      <c r="E244" s="15">
        <v>400</v>
      </c>
      <c r="F244" s="15">
        <v>250</v>
      </c>
      <c r="G244" s="16">
        <v>43101</v>
      </c>
      <c r="H244" s="16">
        <v>43465</v>
      </c>
    </row>
  </sheetData>
  <pageMargins left="0.35433070866141736" right="0.23622047244094491" top="0.27559055118110237" bottom="0.39" header="0.15748031496062992" footer="0.17"/>
  <pageSetup scale="84" fitToHeight="0" orientation="landscape" r:id="rId1"/>
  <headerFooter>
    <oddFooter>&amp;C&amp;"-,Negrita"&amp;12Página &amp;P de Páginas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Hoja1</vt:lpstr>
      <vt:lpstr>Hoja2</vt:lpstr>
      <vt:lpstr>Hoja1!Área_de_impresión</vt:lpstr>
      <vt:lpstr>Hoja2!Área_de_impresión</vt:lpstr>
      <vt:lpstr>Hoja1!Títulos_a_imprimir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Hewlett-Packard Company</cp:lastModifiedBy>
  <cp:lastPrinted>2019-03-01T20:17:09Z</cp:lastPrinted>
  <dcterms:created xsi:type="dcterms:W3CDTF">2011-10-13T19:49:31Z</dcterms:created>
  <dcterms:modified xsi:type="dcterms:W3CDTF">2019-03-01T20:17:15Z</dcterms:modified>
</cp:coreProperties>
</file>